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16"/>
  <workbookPr/>
  <mc:AlternateContent xmlns:mc="http://schemas.openxmlformats.org/markup-compatibility/2006">
    <mc:Choice Requires="x15">
      <x15ac:absPath xmlns:x15ac="http://schemas.microsoft.com/office/spreadsheetml/2010/11/ac" url="https://selfhelp-my.sharepoint.com/personal/lees_self-help_org/Documents/Child Care Tool Kit/03 Scenario Planning/"/>
    </mc:Choice>
  </mc:AlternateContent>
  <xr:revisionPtr revIDLastSave="0" documentId="8_{7BE665AC-0167-49AA-B004-50E5E6D2031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reakeven Calculator" sheetId="1" r:id="rId1"/>
    <sheet name="Background Calculations" sheetId="2" r:id="rId2"/>
    <sheet name="Subsidy Rates" sheetId="3" r:id="rId3"/>
    <sheet name="Equation Explanation" sheetId="4" r:id="rId4"/>
    <sheet name="Dropdown Reference Lists" sheetId="5" r:id="rId5"/>
    <sheet name="__Solver__" sheetId="6" state="hidden" r:id="rId6"/>
    <sheet name="__Solver___conflict1158809105" sheetId="7" state="hidden" r:id="rId7"/>
    <sheet name="__Solver___conflict1179842164" sheetId="8" state="hidden" r:id="rId8"/>
    <sheet name="__Solver___conflict167893661" sheetId="9" state="hidden" r:id="rId9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6" l="1"/>
  <c r="A3" i="6"/>
  <c r="A2" i="6"/>
  <c r="C1" i="6"/>
  <c r="B1" i="6"/>
  <c r="B25" i="2"/>
  <c r="B24" i="2"/>
  <c r="B20" i="2"/>
  <c r="E6" i="2" s="1" a="1"/>
  <c r="E6" i="2" s="1"/>
  <c r="C16" i="2"/>
  <c r="B15" i="2"/>
  <c r="B16" i="2" s="1"/>
  <c r="B22" i="2" s="1"/>
  <c r="F10" i="2"/>
  <c r="D10" i="2"/>
  <c r="C10" i="2"/>
  <c r="B10" i="2"/>
  <c r="F9" i="2"/>
  <c r="D9" i="2"/>
  <c r="C9" i="2"/>
  <c r="B9" i="2"/>
  <c r="F8" i="2"/>
  <c r="D8" i="2"/>
  <c r="C8" i="2"/>
  <c r="B8" i="2"/>
  <c r="F7" i="2"/>
  <c r="D7" i="2"/>
  <c r="C7" i="2"/>
  <c r="B7" i="2"/>
  <c r="B11" i="2" s="1"/>
  <c r="F6" i="2"/>
  <c r="D6" i="2"/>
  <c r="C6" i="2"/>
  <c r="B6" i="2"/>
  <c r="F5" i="2"/>
  <c r="D5" i="2"/>
  <c r="C5" i="2"/>
  <c r="B5" i="2"/>
  <c r="F4" i="2"/>
  <c r="D4" i="2"/>
  <c r="C4" i="2"/>
  <c r="B4" i="2"/>
  <c r="D11" i="2" s="1"/>
  <c r="B21" i="2" s="1"/>
  <c r="O21" i="1" l="1"/>
  <c r="O12" i="1"/>
  <c r="C11" i="2"/>
  <c r="E4" i="2" a="1"/>
  <c r="E4" i="2" s="1"/>
  <c r="E8" i="2" a="1"/>
  <c r="E8" i="2" s="1"/>
  <c r="E7" i="2" a="1"/>
  <c r="E7" i="2" s="1"/>
  <c r="F11" i="2"/>
  <c r="E10" i="2" a="1"/>
  <c r="E10" i="2" s="1"/>
  <c r="E5" i="2" a="1"/>
  <c r="E5" i="2" s="1"/>
  <c r="E9" i="2" a="1"/>
  <c r="E9" i="2" s="1"/>
  <c r="E11" i="2" l="1"/>
  <c r="B23" i="2" s="1"/>
  <c r="O13" i="1" l="1"/>
  <c r="O14" i="1" s="1"/>
</calcChain>
</file>

<file path=xl/sharedStrings.xml><?xml version="1.0" encoding="utf-8"?>
<sst xmlns="http://schemas.openxmlformats.org/spreadsheetml/2006/main" count="611" uniqueCount="197">
  <si>
    <t xml:space="preserve">Inputs: </t>
  </si>
  <si>
    <t>What If Calculations:</t>
  </si>
  <si>
    <t>Demographic Information</t>
  </si>
  <si>
    <t>Minimum Number of Children</t>
  </si>
  <si>
    <t>Star rating</t>
  </si>
  <si>
    <t>Without changing tuition rates, how many children do I need enrolled in order to breakeven (make at least as much money as I spend)?</t>
  </si>
  <si>
    <t>County</t>
  </si>
  <si>
    <t xml:space="preserve">Breakdown of Ages Served: </t>
  </si>
  <si>
    <t>Minimum Average Monthly Tuition</t>
  </si>
  <si>
    <t>Age</t>
  </si>
  <si>
    <t>February 2020 Number of Children</t>
  </si>
  <si>
    <t>Current Monthly Tuition Price per Child</t>
  </si>
  <si>
    <t>If I have X children, what is the lowest price I can charge and still breakeven (cover my monthly expenses)?</t>
  </si>
  <si>
    <t>0 to 12 months</t>
  </si>
  <si>
    <t>Number of Children</t>
  </si>
  <si>
    <t>1 to 2 years</t>
  </si>
  <si>
    <t>Estimated Average Monthly True Cost per Child (Direct Cost + Overhead Costs) - absolute lowest price you can charge and breakeven</t>
  </si>
  <si>
    <t>2 to 3 years</t>
  </si>
  <si>
    <t>Is my estimated average true cost per child less than the estimated average state subsidy?</t>
  </si>
  <si>
    <t>3 to 4 years</t>
  </si>
  <si>
    <t>Estimated average monthly tuition needed to breakeven and take full advantage of subsidy payments</t>
  </si>
  <si>
    <t>4 to 5 years</t>
  </si>
  <si>
    <t>5 to 6 years</t>
  </si>
  <si>
    <t>6 and older</t>
  </si>
  <si>
    <t xml:space="preserve">Estimating Profit </t>
  </si>
  <si>
    <t>So how much profit should I expect to make based on enrollment and my average tuition (assuming full collection)?</t>
  </si>
  <si>
    <t>Teacher/Assistant Salaries</t>
  </si>
  <si>
    <t xml:space="preserve">Average Monthly Tuition per Child </t>
  </si>
  <si>
    <t>Average Teacher/Assistant Monthly Salary</t>
  </si>
  <si>
    <t xml:space="preserve">Estimated Profit </t>
  </si>
  <si>
    <t>Average payroll taxes &amp; benefits (inc. retirement savings) that is not encompassed in salary for teachers/assistants</t>
  </si>
  <si>
    <t>Direct Cost Per Child (Option 1)</t>
  </si>
  <si>
    <t>Direct Cost Per Child (Option 2)</t>
  </si>
  <si>
    <t>Type of expense</t>
  </si>
  <si>
    <t>Cost per child per day</t>
  </si>
  <si>
    <t>Reference from NCHHS reimbursement rates for child food programs</t>
  </si>
  <si>
    <t>Total Direct Costs projected for the current month (sum of all direct costs except payroll in Crisis Management Budget)</t>
  </si>
  <si>
    <t>Breakfast</t>
  </si>
  <si>
    <t>Projected enrollment for the current month</t>
  </si>
  <si>
    <t>Lunch/Supper</t>
  </si>
  <si>
    <t>Supplements</t>
  </si>
  <si>
    <t>Total Monthly Overhead Costs</t>
  </si>
  <si>
    <t>Expense Category</t>
  </si>
  <si>
    <t>Expense Value</t>
  </si>
  <si>
    <t>Overhead Costs (sum of all overhead costs except payroll in Crisis Management Budget)</t>
  </si>
  <si>
    <t>Director salary</t>
  </si>
  <si>
    <t>Assistant Director salary</t>
  </si>
  <si>
    <t>Administrator/Office salary</t>
  </si>
  <si>
    <t>Owner's draw (if not part of director's salary)</t>
  </si>
  <si>
    <t>Payroll taxes &amp; benefits (inc. retirement savings) for Director, Assistant Director, and/or Owner</t>
  </si>
  <si>
    <t>Breakeven Calculator</t>
  </si>
  <si>
    <t>% of Children per Age Group</t>
  </si>
  <si>
    <t>5 Star: Teacher to Student Ratio</t>
  </si>
  <si>
    <t>4 Star and under: Teacher to Student Ratio</t>
  </si>
  <si>
    <t>Subsidy Amount</t>
  </si>
  <si>
    <t>Tuition Rate</t>
  </si>
  <si>
    <t>Direct Cost per Child:</t>
  </si>
  <si>
    <t>Option 1</t>
  </si>
  <si>
    <t>Option 2</t>
  </si>
  <si>
    <t>Total Daily Cost</t>
  </si>
  <si>
    <t>Monthly Cost</t>
  </si>
  <si>
    <t xml:space="preserve">Automatically calculated: </t>
  </si>
  <si>
    <t>County number</t>
  </si>
  <si>
    <t>Weighted avg. teacher to student ratio</t>
  </si>
  <si>
    <t>Monthly direct cost per child</t>
  </si>
  <si>
    <t>Average subsidy amount</t>
  </si>
  <si>
    <t>Total overhead costs</t>
  </si>
  <si>
    <t>Avg. monthly teacher salary &amp; taxes/benefits</t>
  </si>
  <si>
    <t>Subsidy Rates by Age</t>
  </si>
  <si>
    <t>Infant - Toddler Rates</t>
  </si>
  <si>
    <t>2 Year Old Rates</t>
  </si>
  <si>
    <t>3 - 5 Year Old Rates</t>
  </si>
  <si>
    <t>School Age Rates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</si>
  <si>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</si>
  <si>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</si>
  <si>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</si>
  <si>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</si>
  <si>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</si>
  <si>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</si>
  <si>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</si>
  <si>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</si>
  <si>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</si>
  <si>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</si>
  <si>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</si>
  <si>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</si>
  <si>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</si>
  <si>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</si>
  <si>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</si>
  <si>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</si>
  <si>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</si>
  <si>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</si>
  <si>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</si>
  <si>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</si>
  <si>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</si>
  <si>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</si>
  <si>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</si>
  <si>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</si>
  <si>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</si>
  <si>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</si>
  <si>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</si>
  <si>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</si>
  <si>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</si>
  <si>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</si>
  <si>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</si>
  <si>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</si>
  <si>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</si>
  <si>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</si>
  <si>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</si>
  <si>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</si>
  <si>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</si>
  <si>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</si>
  <si>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</si>
  <si>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</si>
  <si>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</si>
  <si>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</si>
  <si>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</si>
  <si>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</si>
  <si>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</si>
  <si>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</si>
  <si>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</si>
  <si>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</si>
  <si>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</si>
  <si>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</si>
  <si>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</si>
  <si>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</si>
  <si>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</si>
  <si>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</si>
  <si>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</si>
  <si>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</si>
  <si>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</si>
  <si>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</si>
  <si>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</si>
  <si>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</si>
  <si>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</si>
  <si>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</si>
  <si>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</si>
  <si>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</si>
  <si>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</si>
  <si>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</si>
  <si>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</si>
  <si>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</si>
  <si>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</si>
  <si>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</si>
  <si>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</si>
  <si>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</si>
  <si>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</si>
  <si>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</si>
  <si>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</si>
  <si>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</si>
  <si>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</si>
  <si>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</si>
  <si>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</si>
  <si>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</si>
  <si>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</si>
  <si>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</si>
  <si>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</si>
  <si>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</si>
  <si>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</si>
  <si>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</si>
  <si>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</si>
  <si>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</si>
  <si>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</si>
  <si>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</si>
  <si>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</si>
  <si>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</si>
  <si>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</si>
  <si>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</si>
  <si>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</si>
  <si>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</si>
  <si>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</si>
  <si>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</si>
  <si>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</si>
  <si>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</si>
  <si>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Equations driving the calculator</t>
  </si>
  <si>
    <t>Number of teachers = number of enrolled children * regulation ratio of teachers to students</t>
  </si>
  <si>
    <t>T=N*R</t>
  </si>
  <si>
    <t>Number of enrolled children * minimum price per month = overhead + (number of enrolled students * food cost per student) + (number of teachers * avg. salary)</t>
  </si>
  <si>
    <t>N*P=O+(N*D)+(T*S)</t>
  </si>
  <si>
    <t>N*P=O+(N*D)+(N*R*S)</t>
  </si>
  <si>
    <t>P=(O/N)+D+(R*S)</t>
  </si>
  <si>
    <t>How many students do I need enrolled in order to breakeven (make more money than you spend) at current tuition rates?</t>
  </si>
  <si>
    <t>N=O/(P-(D+R*S))</t>
  </si>
  <si>
    <t>If I have X students, what is the lowest price I can charge and still breakeven (true cost per child)?</t>
  </si>
  <si>
    <t>Number of Students</t>
  </si>
  <si>
    <t>True Cost per Child/Minimum Tuition</t>
  </si>
  <si>
    <t>P=(O/N)+D+R*S</t>
  </si>
  <si>
    <t>Is my average tuition lower than the average state subsidy?</t>
  </si>
  <si>
    <t>True Cost per Child &lt; Average Subsidy</t>
  </si>
  <si>
    <t>Dropdown reference lists</t>
  </si>
  <si>
    <t xml:space="preserve">County </t>
  </si>
  <si>
    <t>Number</t>
  </si>
  <si>
    <t>Star Rating</t>
  </si>
  <si>
    <t>20205231592937708363</t>
  </si>
  <si>
    <t>0ahuGgOcck2tXYuu</t>
  </si>
  <si>
    <t>dzMv</t>
  </si>
  <si>
    <t>AE9YRXdXf1JPWh5EdGhZRR5RWEV2S39PUlsCWGh1RVsAVl1ZdFdjUk9b</t>
  </si>
  <si>
    <t>Ag==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</si>
</sst>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000"/>
  </numFmts>
  <fonts count="13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i/>
      <sz val="10"/>
      <color rgb="FFA6A6A6"/>
      <name val="Arial"/>
    </font>
    <font>
      <i/>
      <sz val="10"/>
      <color rgb="FFA6A6A6"/>
      <name val="Arial"/>
    </font>
    <font>
      <b/>
      <sz val="10"/>
      <color rgb="FF000000"/>
      <name val="Arial"/>
    </font>
    <font>
      <b/>
      <sz val="11"/>
      <color theme="1"/>
      <name val="Calibri"/>
    </font>
    <font>
      <sz val="9"/>
      <color rgb="FF000000"/>
      <name val="Arial"/>
    </font>
    <font>
      <sz val="11"/>
      <color theme="1"/>
      <name val="Calibri"/>
    </font>
    <font>
      <b/>
      <sz val="11"/>
      <color rgb="FF000000"/>
      <name val="Calibri"/>
    </font>
    <font>
      <i/>
      <sz val="1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A2C4C9"/>
        <bgColor rgb="FFA2C4C9"/>
      </patternFill>
    </fill>
    <fill>
      <patternFill patternType="solid">
        <fgColor rgb="FFA4C2F4"/>
        <bgColor rgb="FFA4C2F4"/>
      </patternFill>
    </fill>
    <fill>
      <patternFill patternType="solid">
        <fgColor rgb="FFB4A7D6"/>
        <bgColor rgb="FFB4A7D6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3" fillId="0" borderId="3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3" fillId="3" borderId="0" xfId="0" applyFont="1" applyFill="1"/>
    <xf numFmtId="0" fontId="3" fillId="0" borderId="6" xfId="0" applyFont="1" applyBorder="1" applyAlignment="1"/>
    <xf numFmtId="0" fontId="3" fillId="3" borderId="0" xfId="0" applyFont="1" applyFill="1" applyAlignment="1"/>
    <xf numFmtId="164" fontId="3" fillId="0" borderId="6" xfId="0" applyNumberFormat="1" applyFont="1" applyBorder="1" applyAlignment="1">
      <alignment horizontal="right"/>
    </xf>
    <xf numFmtId="0" fontId="3" fillId="4" borderId="0" xfId="0" applyFont="1" applyFill="1" applyAlignment="1"/>
    <xf numFmtId="0" fontId="3" fillId="5" borderId="0" xfId="0" applyFont="1" applyFill="1"/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3" fillId="5" borderId="0" xfId="0" applyFont="1" applyFill="1" applyAlignment="1"/>
    <xf numFmtId="0" fontId="4" fillId="0" borderId="4" xfId="0" applyFont="1" applyBorder="1" applyAlignment="1"/>
    <xf numFmtId="0" fontId="4" fillId="4" borderId="0" xfId="0" applyFont="1" applyFill="1" applyAlignment="1"/>
    <xf numFmtId="164" fontId="3" fillId="0" borderId="6" xfId="0" applyNumberFormat="1" applyFont="1" applyBorder="1" applyAlignment="1"/>
    <xf numFmtId="0" fontId="3" fillId="0" borderId="13" xfId="0" applyFont="1" applyBorder="1" applyAlignment="1"/>
    <xf numFmtId="164" fontId="3" fillId="0" borderId="14" xfId="0" applyNumberFormat="1" applyFont="1" applyBorder="1"/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horizontal="right"/>
    </xf>
    <xf numFmtId="0" fontId="3" fillId="6" borderId="0" xfId="0" applyFont="1" applyFill="1"/>
    <xf numFmtId="0" fontId="3" fillId="4" borderId="0" xfId="0" applyFont="1" applyFill="1"/>
    <xf numFmtId="0" fontId="3" fillId="7" borderId="0" xfId="0" applyFont="1" applyFill="1"/>
    <xf numFmtId="0" fontId="3" fillId="0" borderId="6" xfId="0" applyFont="1" applyBorder="1" applyAlignment="1">
      <alignment wrapText="1"/>
    </xf>
    <xf numFmtId="165" fontId="3" fillId="0" borderId="6" xfId="0" applyNumberFormat="1" applyFont="1" applyBorder="1" applyAlignment="1"/>
    <xf numFmtId="0" fontId="3" fillId="0" borderId="11" xfId="0" applyFont="1" applyBorder="1" applyAlignment="1"/>
    <xf numFmtId="0" fontId="3" fillId="7" borderId="0" xfId="0" applyFont="1" applyFill="1" applyAlignment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8" borderId="0" xfId="0" applyFont="1" applyFill="1"/>
    <xf numFmtId="0" fontId="3" fillId="8" borderId="0" xfId="0" applyFont="1" applyFill="1" applyAlignment="1"/>
    <xf numFmtId="0" fontId="5" fillId="0" borderId="6" xfId="0" applyFont="1" applyBorder="1" applyAlignment="1">
      <alignment wrapText="1"/>
    </xf>
    <xf numFmtId="164" fontId="3" fillId="0" borderId="6" xfId="0" applyNumberFormat="1" applyFont="1" applyBorder="1" applyAlignment="1">
      <alignment wrapText="1"/>
    </xf>
    <xf numFmtId="164" fontId="6" fillId="0" borderId="6" xfId="0" applyNumberFormat="1" applyFont="1" applyBorder="1" applyAlignment="1"/>
    <xf numFmtId="0" fontId="3" fillId="9" borderId="0" xfId="0" applyFont="1" applyFill="1"/>
    <xf numFmtId="0" fontId="1" fillId="0" borderId="6" xfId="0" applyFont="1" applyBorder="1" applyAlignment="1"/>
    <xf numFmtId="0" fontId="3" fillId="0" borderId="17" xfId="0" applyFont="1" applyBorder="1" applyAlignment="1"/>
    <xf numFmtId="0" fontId="7" fillId="0" borderId="0" xfId="0" applyFont="1" applyAlignment="1"/>
    <xf numFmtId="0" fontId="4" fillId="0" borderId="0" xfId="0" applyFont="1"/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19" xfId="0" applyFont="1" applyBorder="1" applyAlignment="1"/>
    <xf numFmtId="10" fontId="0" fillId="0" borderId="19" xfId="0" applyNumberFormat="1" applyFont="1" applyBorder="1" applyAlignment="1">
      <alignment horizontal="right"/>
    </xf>
    <xf numFmtId="4" fontId="0" fillId="0" borderId="6" xfId="0" applyNumberFormat="1" applyFont="1" applyBorder="1" applyAlignment="1">
      <alignment horizontal="right"/>
    </xf>
    <xf numFmtId="4" fontId="4" fillId="0" borderId="6" xfId="0" applyNumberFormat="1" applyFont="1" applyBorder="1" applyAlignment="1"/>
    <xf numFmtId="164" fontId="0" fillId="10" borderId="6" xfId="0" applyNumberFormat="1" applyFont="1" applyFill="1" applyBorder="1"/>
    <xf numFmtId="164" fontId="0" fillId="10" borderId="6" xfId="0" applyNumberFormat="1" applyFont="1" applyFill="1" applyBorder="1" applyAlignment="1"/>
    <xf numFmtId="0" fontId="4" fillId="0" borderId="0" xfId="0" applyFont="1" applyAlignment="1"/>
    <xf numFmtId="10" fontId="7" fillId="0" borderId="6" xfId="0" applyNumberFormat="1" applyFont="1" applyBorder="1" applyAlignment="1">
      <alignment horizontal="right" wrapText="1"/>
    </xf>
    <xf numFmtId="166" fontId="7" fillId="0" borderId="6" xfId="0" applyNumberFormat="1" applyFont="1" applyBorder="1" applyAlignment="1">
      <alignment horizontal="right" wrapText="1"/>
    </xf>
    <xf numFmtId="0" fontId="4" fillId="0" borderId="6" xfId="0" applyFont="1" applyBorder="1" applyAlignment="1"/>
    <xf numFmtId="0" fontId="4" fillId="0" borderId="6" xfId="0" applyFont="1" applyBorder="1" applyAlignment="1">
      <alignment wrapText="1"/>
    </xf>
    <xf numFmtId="164" fontId="4" fillId="0" borderId="6" xfId="0" applyNumberFormat="1" applyFont="1" applyBorder="1"/>
    <xf numFmtId="0" fontId="4" fillId="0" borderId="6" xfId="0" applyFont="1" applyBorder="1"/>
    <xf numFmtId="166" fontId="4" fillId="0" borderId="6" xfId="0" applyNumberFormat="1" applyFont="1" applyBorder="1"/>
    <xf numFmtId="164" fontId="4" fillId="0" borderId="6" xfId="0" applyNumberFormat="1" applyFont="1" applyBorder="1" applyAlignme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165" fontId="9" fillId="0" borderId="6" xfId="0" applyNumberFormat="1" applyFont="1" applyBorder="1" applyAlignment="1">
      <alignment horizontal="center" vertical="top"/>
    </xf>
    <xf numFmtId="165" fontId="9" fillId="0" borderId="0" xfId="0" applyNumberFormat="1" applyFont="1" applyAlignment="1">
      <alignment horizontal="center" vertical="top"/>
    </xf>
    <xf numFmtId="0" fontId="10" fillId="0" borderId="0" xfId="0" applyFont="1" applyAlignme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1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10" borderId="0" xfId="0" applyFont="1" applyFill="1" applyAlignment="1"/>
    <xf numFmtId="0" fontId="12" fillId="0" borderId="0" xfId="0" applyFont="1" applyAlignment="1">
      <alignment horizontal="left"/>
    </xf>
    <xf numFmtId="0" fontId="3" fillId="0" borderId="0" xfId="0" quotePrefix="1" applyFont="1" applyAlignment="1"/>
    <xf numFmtId="0" fontId="3" fillId="0" borderId="0" xfId="0" applyFont="1"/>
    <xf numFmtId="0" fontId="3" fillId="0" borderId="0" xfId="0" applyFont="1" applyAlignment="1"/>
    <xf numFmtId="0" fontId="3" fillId="0" borderId="11" xfId="0" applyFont="1" applyBorder="1" applyAlignment="1">
      <alignment wrapText="1"/>
    </xf>
    <xf numFmtId="0" fontId="0" fillId="0" borderId="0" xfId="0" applyFont="1" applyAlignment="1"/>
    <xf numFmtId="0" fontId="1" fillId="9" borderId="0" xfId="0" applyFont="1" applyFill="1" applyAlignment="1"/>
    <xf numFmtId="0" fontId="0" fillId="0" borderId="0" xfId="0" applyFont="1" applyAlignment="1"/>
    <xf numFmtId="0" fontId="1" fillId="0" borderId="2" xfId="0" applyFont="1" applyBorder="1" applyAlignment="1"/>
    <xf numFmtId="0" fontId="1" fillId="3" borderId="0" xfId="0" applyFont="1" applyFill="1" applyAlignment="1"/>
    <xf numFmtId="0" fontId="3" fillId="0" borderId="7" xfId="0" applyFont="1" applyBorder="1" applyAlignment="1">
      <alignment wrapText="1"/>
    </xf>
    <xf numFmtId="0" fontId="1" fillId="4" borderId="0" xfId="0" applyFont="1" applyFill="1" applyAlignment="1"/>
    <xf numFmtId="0" fontId="1" fillId="5" borderId="0" xfId="0" applyFont="1" applyFill="1" applyAlignment="1"/>
    <xf numFmtId="0" fontId="3" fillId="0" borderId="11" xfId="0" applyFont="1" applyBorder="1" applyAlignment="1">
      <alignment wrapText="1"/>
    </xf>
    <xf numFmtId="0" fontId="1" fillId="6" borderId="0" xfId="0" applyFont="1" applyFill="1" applyAlignment="1"/>
    <xf numFmtId="0" fontId="1" fillId="7" borderId="0" xfId="0" applyFont="1" applyFill="1" applyAlignment="1"/>
    <xf numFmtId="0" fontId="1" fillId="8" borderId="0" xfId="0" applyFont="1" applyFill="1" applyAlignment="1"/>
    <xf numFmtId="0" fontId="8" fillId="0" borderId="21" xfId="0" applyFont="1" applyBorder="1" applyAlignment="1">
      <alignment horizontal="left" vertical="top"/>
    </xf>
    <xf numFmtId="0" fontId="8" fillId="0" borderId="21" xfId="0" applyFont="1" applyBorder="1" applyAlignment="1">
      <alignment horizontal="center" vertical="top"/>
    </xf>
    <xf numFmtId="0" fontId="8" fillId="0" borderId="11" xfId="0" applyFont="1" applyBorder="1" applyAlignment="1">
      <alignment horizontal="left" vertical="top"/>
    </xf>
    <xf numFmtId="0" fontId="2" fillId="0" borderId="2" xfId="0" applyFont="1" applyBorder="1" applyAlignment="1"/>
    <xf numFmtId="0" fontId="2" fillId="0" borderId="8" xfId="0" applyFont="1" applyBorder="1" applyAlignment="1"/>
    <xf numFmtId="0" fontId="3" fillId="0" borderId="9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164" fontId="7" fillId="0" borderId="6" xfId="0" applyNumberFormat="1" applyFont="1" applyBorder="1" applyAlignment="1">
      <alignment horizontal="right" wrapText="1"/>
    </xf>
    <xf numFmtId="0" fontId="2" fillId="0" borderId="2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41"/>
  <sheetViews>
    <sheetView tabSelected="1" workbookViewId="0">
      <selection activeCell="E34" sqref="E34:E39"/>
    </sheetView>
  </sheetViews>
  <sheetFormatPr defaultColWidth="14.42578125" defaultRowHeight="15.75" customHeight="1"/>
  <cols>
    <col min="1" max="2" width="3.5703125" customWidth="1"/>
    <col min="4" max="4" width="27.85546875" customWidth="1"/>
    <col min="5" max="5" width="18.42578125" customWidth="1"/>
    <col min="6" max="6" width="21.7109375" customWidth="1"/>
    <col min="8" max="8" width="28.140625" customWidth="1"/>
    <col min="10" max="10" width="3.85546875" customWidth="1"/>
    <col min="12" max="12" width="3.7109375" customWidth="1"/>
    <col min="14" max="14" width="29.140625" customWidth="1"/>
    <col min="16" max="16" width="3.855468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87"/>
      <c r="K1" s="87"/>
      <c r="L1" s="87"/>
      <c r="M1" s="1"/>
      <c r="N1" s="1"/>
      <c r="O1" s="1"/>
      <c r="P1" s="87"/>
    </row>
    <row r="2" spans="1:16">
      <c r="A2" s="1"/>
      <c r="B2" s="2"/>
      <c r="C2" s="90" t="s">
        <v>0</v>
      </c>
      <c r="D2" s="102"/>
      <c r="E2" s="102"/>
      <c r="F2" s="102"/>
      <c r="G2" s="102"/>
      <c r="H2" s="102"/>
      <c r="I2" s="102"/>
      <c r="J2" s="3"/>
      <c r="K2" s="87"/>
      <c r="L2" s="4"/>
      <c r="M2" s="90" t="s">
        <v>1</v>
      </c>
      <c r="N2" s="102"/>
      <c r="O2" s="102"/>
      <c r="P2" s="3"/>
    </row>
    <row r="3" spans="1:16">
      <c r="A3" s="87"/>
      <c r="B3" s="5"/>
      <c r="C3" s="87"/>
      <c r="D3" s="87"/>
      <c r="E3" s="87"/>
      <c r="F3" s="87"/>
      <c r="G3" s="87"/>
      <c r="H3" s="87"/>
      <c r="I3" s="87"/>
      <c r="J3" s="6"/>
      <c r="K3" s="87"/>
      <c r="L3" s="5"/>
      <c r="M3" s="87"/>
      <c r="N3" s="87"/>
      <c r="O3" s="87"/>
      <c r="P3" s="6"/>
    </row>
    <row r="4" spans="1:16">
      <c r="A4" s="85"/>
      <c r="B4" s="7"/>
      <c r="C4" s="8"/>
      <c r="D4" s="9" t="s">
        <v>2</v>
      </c>
      <c r="E4" s="9"/>
      <c r="F4" s="87"/>
      <c r="G4" s="87"/>
      <c r="H4" s="87"/>
      <c r="I4" s="87"/>
      <c r="J4" s="6"/>
      <c r="K4" s="87"/>
      <c r="L4" s="5"/>
      <c r="M4" s="10"/>
      <c r="N4" s="91" t="s">
        <v>3</v>
      </c>
      <c r="O4" s="89"/>
      <c r="P4" s="6"/>
    </row>
    <row r="5" spans="1:16" ht="40.9" customHeight="1">
      <c r="A5" s="85"/>
      <c r="B5" s="7"/>
      <c r="C5" s="8"/>
      <c r="D5" s="11" t="s">
        <v>4</v>
      </c>
      <c r="E5" s="11"/>
      <c r="F5" s="87"/>
      <c r="G5" s="87"/>
      <c r="H5" s="87"/>
      <c r="I5" s="87"/>
      <c r="J5" s="6"/>
      <c r="K5" s="87"/>
      <c r="L5" s="5"/>
      <c r="M5" s="12"/>
      <c r="N5" s="92" t="s">
        <v>5</v>
      </c>
      <c r="O5" s="103"/>
      <c r="P5" s="6"/>
    </row>
    <row r="6" spans="1:16" ht="13.15">
      <c r="A6" s="85"/>
      <c r="B6" s="7"/>
      <c r="C6" s="8"/>
      <c r="D6" s="11" t="s">
        <v>6</v>
      </c>
      <c r="E6" s="13"/>
      <c r="F6" s="87"/>
      <c r="G6" s="87"/>
      <c r="H6" s="87"/>
      <c r="I6" s="87"/>
      <c r="J6" s="6"/>
      <c r="K6" s="87"/>
      <c r="L6" s="5"/>
      <c r="M6" s="10"/>
      <c r="N6" s="104"/>
      <c r="O6" s="105"/>
      <c r="P6" s="6"/>
    </row>
    <row r="7" spans="1:16">
      <c r="A7" s="85"/>
      <c r="B7" s="7"/>
      <c r="C7" s="8"/>
      <c r="D7" s="9"/>
      <c r="E7" s="9"/>
      <c r="F7" s="87"/>
      <c r="G7" s="87"/>
      <c r="H7" s="87"/>
      <c r="I7" s="87"/>
      <c r="J7" s="6"/>
      <c r="K7" s="87"/>
      <c r="L7" s="5"/>
      <c r="M7" s="10"/>
      <c r="N7" s="10"/>
      <c r="O7" s="10"/>
      <c r="P7" s="6"/>
    </row>
    <row r="8" spans="1:16">
      <c r="A8" s="85"/>
      <c r="B8" s="7"/>
      <c r="C8" s="85"/>
      <c r="D8" s="1"/>
      <c r="E8" s="1"/>
      <c r="F8" s="87"/>
      <c r="G8" s="87"/>
      <c r="H8" s="87"/>
      <c r="I8" s="87"/>
      <c r="J8" s="6"/>
      <c r="K8" s="87"/>
      <c r="L8" s="5"/>
      <c r="M8" s="85"/>
      <c r="N8" s="87"/>
      <c r="O8" s="87"/>
      <c r="P8" s="6"/>
    </row>
    <row r="9" spans="1:16">
      <c r="A9" s="85"/>
      <c r="B9" s="7"/>
      <c r="C9" s="14"/>
      <c r="D9" s="93" t="s">
        <v>7</v>
      </c>
      <c r="E9" s="89"/>
      <c r="F9" s="89"/>
      <c r="G9" s="87"/>
      <c r="H9" s="87"/>
      <c r="I9" s="87"/>
      <c r="J9" s="6"/>
      <c r="K9" s="87"/>
      <c r="L9" s="5"/>
      <c r="M9" s="15"/>
      <c r="N9" s="94" t="s">
        <v>8</v>
      </c>
      <c r="O9" s="89"/>
      <c r="P9" s="6"/>
    </row>
    <row r="10" spans="1:16" ht="42.6" customHeight="1">
      <c r="A10" s="16"/>
      <c r="B10" s="17"/>
      <c r="C10" s="18"/>
      <c r="D10" s="19" t="s">
        <v>9</v>
      </c>
      <c r="E10" s="20" t="s">
        <v>10</v>
      </c>
      <c r="F10" s="20" t="s">
        <v>11</v>
      </c>
      <c r="G10" s="87"/>
      <c r="H10" s="87"/>
      <c r="I10" s="87"/>
      <c r="J10" s="6"/>
      <c r="K10" s="87"/>
      <c r="L10" s="5"/>
      <c r="M10" s="21"/>
      <c r="N10" s="95" t="s">
        <v>12</v>
      </c>
      <c r="O10" s="106"/>
      <c r="P10" s="6"/>
    </row>
    <row r="11" spans="1:16" ht="13.15">
      <c r="A11" s="58"/>
      <c r="B11" s="22"/>
      <c r="C11" s="23"/>
      <c r="D11" s="61" t="s">
        <v>13</v>
      </c>
      <c r="E11" s="11"/>
      <c r="F11" s="24"/>
      <c r="G11" s="87"/>
      <c r="H11" s="87"/>
      <c r="I11" s="87"/>
      <c r="J11" s="6"/>
      <c r="K11" s="87"/>
      <c r="L11" s="5"/>
      <c r="M11" s="21"/>
      <c r="N11" s="11" t="s">
        <v>14</v>
      </c>
      <c r="O11" s="25"/>
      <c r="P11" s="6"/>
    </row>
    <row r="12" spans="1:16" ht="66">
      <c r="A12" s="58"/>
      <c r="B12" s="22"/>
      <c r="C12" s="23"/>
      <c r="D12" s="61" t="s">
        <v>15</v>
      </c>
      <c r="E12" s="11"/>
      <c r="F12" s="24"/>
      <c r="G12" s="87"/>
      <c r="H12" s="87"/>
      <c r="I12" s="87"/>
      <c r="J12" s="6"/>
      <c r="K12" s="87"/>
      <c r="L12" s="5"/>
      <c r="M12" s="21"/>
      <c r="N12" s="86" t="s">
        <v>16</v>
      </c>
      <c r="O12" s="26" t="e">
        <f>('Background Calculations'!$B$24/$O$11)+'Background Calculations'!$B$22+('Background Calculations'!$B$21*'Background Calculations'!$B$25)</f>
        <v>#DIV/0!</v>
      </c>
      <c r="P12" s="6"/>
    </row>
    <row r="13" spans="1:16" ht="39.6">
      <c r="A13" s="58"/>
      <c r="B13" s="22"/>
      <c r="C13" s="23"/>
      <c r="D13" s="61" t="s">
        <v>17</v>
      </c>
      <c r="E13" s="11"/>
      <c r="F13" s="24"/>
      <c r="G13" s="87"/>
      <c r="H13" s="87"/>
      <c r="I13" s="87"/>
      <c r="J13" s="6"/>
      <c r="K13" s="87"/>
      <c r="L13" s="5"/>
      <c r="M13" s="15"/>
      <c r="N13" s="27" t="s">
        <v>18</v>
      </c>
      <c r="O13" s="28" t="e">
        <f>IF($O$12&lt;'Background Calculations'!$E$11, "Yes", "NO")</f>
        <v>#DIV/0!</v>
      </c>
      <c r="P13" s="6"/>
    </row>
    <row r="14" spans="1:16" ht="39.6">
      <c r="A14" s="58"/>
      <c r="B14" s="22"/>
      <c r="C14" s="23"/>
      <c r="D14" s="61" t="s">
        <v>19</v>
      </c>
      <c r="E14" s="11"/>
      <c r="F14" s="24"/>
      <c r="G14" s="87"/>
      <c r="H14" s="87"/>
      <c r="I14" s="87"/>
      <c r="J14" s="6"/>
      <c r="K14" s="87"/>
      <c r="L14" s="5"/>
      <c r="M14" s="15"/>
      <c r="N14" s="86" t="s">
        <v>20</v>
      </c>
      <c r="O14" s="26" t="e">
        <f>IF(O13="Yes", 'Background Calculations'!E11, O12)</f>
        <v>#DIV/0!</v>
      </c>
      <c r="P14" s="6"/>
    </row>
    <row r="15" spans="1:16">
      <c r="A15" s="58"/>
      <c r="B15" s="22"/>
      <c r="C15" s="23"/>
      <c r="D15" s="61" t="s">
        <v>21</v>
      </c>
      <c r="E15" s="11"/>
      <c r="F15" s="24"/>
      <c r="G15" s="87"/>
      <c r="H15" s="87"/>
      <c r="I15" s="87"/>
      <c r="J15" s="6"/>
      <c r="K15" s="87"/>
      <c r="L15" s="5"/>
      <c r="M15" s="15"/>
      <c r="N15" s="15"/>
      <c r="O15" s="15"/>
      <c r="P15" s="6"/>
    </row>
    <row r="16" spans="1:16">
      <c r="A16" s="58"/>
      <c r="B16" s="22"/>
      <c r="C16" s="23"/>
      <c r="D16" s="61" t="s">
        <v>22</v>
      </c>
      <c r="E16" s="11"/>
      <c r="F16" s="24"/>
      <c r="G16" s="87"/>
      <c r="H16" s="87"/>
      <c r="I16" s="87"/>
      <c r="J16" s="6"/>
      <c r="K16" s="87"/>
      <c r="L16" s="5"/>
      <c r="M16" s="87"/>
      <c r="N16" s="87"/>
      <c r="O16" s="87"/>
      <c r="P16" s="6"/>
    </row>
    <row r="17" spans="1:16">
      <c r="A17" s="58"/>
      <c r="B17" s="22"/>
      <c r="C17" s="23"/>
      <c r="D17" s="61" t="s">
        <v>23</v>
      </c>
      <c r="E17" s="11"/>
      <c r="F17" s="24"/>
      <c r="G17" s="87"/>
      <c r="H17" s="87"/>
      <c r="I17" s="87"/>
      <c r="J17" s="6"/>
      <c r="K17" s="87"/>
      <c r="L17" s="5"/>
      <c r="M17" s="29"/>
      <c r="N17" s="96" t="s">
        <v>24</v>
      </c>
      <c r="O17" s="89"/>
      <c r="P17" s="6"/>
    </row>
    <row r="18" spans="1:16" ht="39" customHeight="1">
      <c r="A18" s="87"/>
      <c r="B18" s="5"/>
      <c r="C18" s="30"/>
      <c r="D18" s="30"/>
      <c r="E18" s="30"/>
      <c r="F18" s="30"/>
      <c r="G18" s="87"/>
      <c r="H18" s="87"/>
      <c r="I18" s="87"/>
      <c r="J18" s="6"/>
      <c r="K18" s="87"/>
      <c r="L18" s="5"/>
      <c r="M18" s="29"/>
      <c r="N18" s="95" t="s">
        <v>25</v>
      </c>
      <c r="O18" s="106"/>
      <c r="P18" s="6"/>
    </row>
    <row r="19" spans="1:16" ht="13.15">
      <c r="A19" s="87"/>
      <c r="B19" s="5"/>
      <c r="C19" s="87"/>
      <c r="D19" s="87"/>
      <c r="E19" s="87"/>
      <c r="F19" s="87"/>
      <c r="G19" s="87"/>
      <c r="H19" s="87"/>
      <c r="I19" s="87"/>
      <c r="J19" s="6"/>
      <c r="K19" s="87"/>
      <c r="L19" s="5"/>
      <c r="M19" s="29"/>
      <c r="N19" s="11" t="s">
        <v>14</v>
      </c>
      <c r="O19" s="11"/>
      <c r="P19" s="6"/>
    </row>
    <row r="20" spans="1:16" ht="13.15">
      <c r="A20" s="87"/>
      <c r="B20" s="5"/>
      <c r="C20" s="31"/>
      <c r="D20" s="97" t="s">
        <v>26</v>
      </c>
      <c r="E20" s="89"/>
      <c r="F20" s="85"/>
      <c r="G20" s="87"/>
      <c r="H20" s="85"/>
      <c r="I20" s="85"/>
      <c r="J20" s="6"/>
      <c r="K20" s="87"/>
      <c r="L20" s="5"/>
      <c r="M20" s="29"/>
      <c r="N20" s="11" t="s">
        <v>27</v>
      </c>
      <c r="O20" s="25"/>
      <c r="P20" s="6"/>
    </row>
    <row r="21" spans="1:16" ht="26.45">
      <c r="A21" s="87"/>
      <c r="B21" s="5"/>
      <c r="C21" s="31"/>
      <c r="D21" s="32" t="s">
        <v>28</v>
      </c>
      <c r="E21" s="33"/>
      <c r="F21" s="85"/>
      <c r="G21" s="87"/>
      <c r="H21" s="85"/>
      <c r="I21" s="85"/>
      <c r="J21" s="6"/>
      <c r="K21" s="87"/>
      <c r="L21" s="5"/>
      <c r="M21" s="29"/>
      <c r="N21" s="34" t="s">
        <v>29</v>
      </c>
      <c r="O21" s="26" t="e">
        <f>O19*(O20-('Background Calculations'!$B$24/$O$19+'Background Calculations'!$B$22+('Background Calculations'!$B$21*'Background Calculations'!$B$25)))</f>
        <v>#DIV/0!</v>
      </c>
      <c r="P21" s="6"/>
    </row>
    <row r="22" spans="1:16" ht="52.9">
      <c r="A22" s="87"/>
      <c r="B22" s="5"/>
      <c r="C22" s="31"/>
      <c r="D22" s="32" t="s">
        <v>30</v>
      </c>
      <c r="E22" s="33"/>
      <c r="F22" s="85"/>
      <c r="G22" s="87"/>
      <c r="H22" s="85"/>
      <c r="I22" s="85"/>
      <c r="J22" s="6"/>
      <c r="K22" s="87"/>
      <c r="L22" s="5"/>
      <c r="M22" s="29"/>
      <c r="N22" s="29"/>
      <c r="O22" s="29"/>
      <c r="P22" s="6"/>
    </row>
    <row r="23" spans="1:16">
      <c r="A23" s="87"/>
      <c r="B23" s="5"/>
      <c r="C23" s="31"/>
      <c r="D23" s="35"/>
      <c r="E23" s="35"/>
      <c r="F23" s="85"/>
      <c r="G23" s="87"/>
      <c r="H23" s="85"/>
      <c r="I23" s="85"/>
      <c r="J23" s="6"/>
      <c r="K23" s="87"/>
      <c r="L23" s="36"/>
      <c r="M23" s="37"/>
      <c r="N23" s="37"/>
      <c r="O23" s="37"/>
      <c r="P23" s="38"/>
    </row>
    <row r="24" spans="1:16">
      <c r="A24" s="87"/>
      <c r="B24" s="5"/>
      <c r="C24" s="87"/>
      <c r="D24" s="85"/>
      <c r="E24" s="85"/>
      <c r="F24" s="85"/>
      <c r="G24" s="87"/>
      <c r="H24" s="85"/>
      <c r="I24" s="85"/>
      <c r="J24" s="6"/>
      <c r="K24" s="87"/>
      <c r="L24" s="87"/>
      <c r="M24" s="87"/>
      <c r="N24" s="87"/>
      <c r="O24" s="87"/>
      <c r="P24" s="87"/>
    </row>
    <row r="25" spans="1:16">
      <c r="A25" s="87"/>
      <c r="B25" s="5"/>
      <c r="C25" s="39"/>
      <c r="D25" s="98" t="s">
        <v>31</v>
      </c>
      <c r="E25" s="89"/>
      <c r="F25" s="89"/>
      <c r="G25" s="40"/>
      <c r="H25" s="98" t="s">
        <v>32</v>
      </c>
      <c r="I25" s="89"/>
      <c r="J25" s="6"/>
      <c r="K25" s="87"/>
      <c r="L25" s="87"/>
      <c r="M25" s="87"/>
      <c r="N25" s="87"/>
      <c r="O25" s="87"/>
      <c r="P25" s="87"/>
    </row>
    <row r="26" spans="1:16" ht="54" customHeight="1">
      <c r="A26" s="87"/>
      <c r="B26" s="5"/>
      <c r="C26" s="39"/>
      <c r="D26" s="20" t="s">
        <v>33</v>
      </c>
      <c r="E26" s="20" t="s">
        <v>34</v>
      </c>
      <c r="F26" s="41" t="s">
        <v>35</v>
      </c>
      <c r="G26" s="39"/>
      <c r="H26" s="32" t="s">
        <v>36</v>
      </c>
      <c r="I26" s="42"/>
      <c r="J26" s="6"/>
      <c r="K26" s="87"/>
      <c r="L26" s="87"/>
      <c r="M26" s="87"/>
      <c r="N26" s="87"/>
      <c r="O26" s="87"/>
      <c r="P26" s="87"/>
    </row>
    <row r="27" spans="1:16" ht="26.45">
      <c r="A27" s="87"/>
      <c r="B27" s="5"/>
      <c r="C27" s="39"/>
      <c r="D27" s="11" t="s">
        <v>37</v>
      </c>
      <c r="E27" s="24"/>
      <c r="F27" s="43">
        <v>1.33</v>
      </c>
      <c r="G27" s="39"/>
      <c r="H27" s="32" t="s">
        <v>38</v>
      </c>
      <c r="I27" s="11"/>
      <c r="J27" s="6"/>
      <c r="K27" s="87"/>
      <c r="L27" s="87"/>
      <c r="M27" s="87"/>
      <c r="N27" s="87"/>
      <c r="O27" s="87"/>
      <c r="P27" s="87"/>
    </row>
    <row r="28" spans="1:16">
      <c r="A28" s="87"/>
      <c r="B28" s="5"/>
      <c r="C28" s="39"/>
      <c r="D28" s="11" t="s">
        <v>39</v>
      </c>
      <c r="E28" s="24"/>
      <c r="F28" s="43">
        <v>2.4900000000000002</v>
      </c>
      <c r="G28" s="39"/>
      <c r="H28" s="39"/>
      <c r="I28" s="39"/>
      <c r="J28" s="6"/>
      <c r="K28" s="87"/>
      <c r="L28" s="87"/>
      <c r="M28" s="87"/>
      <c r="N28" s="87"/>
      <c r="O28" s="87"/>
      <c r="P28" s="87"/>
    </row>
    <row r="29" spans="1:16">
      <c r="A29" s="87"/>
      <c r="B29" s="5"/>
      <c r="C29" s="39"/>
      <c r="D29" s="11" t="s">
        <v>40</v>
      </c>
      <c r="E29" s="24"/>
      <c r="F29" s="43">
        <v>0.74</v>
      </c>
      <c r="G29" s="39"/>
      <c r="H29" s="39"/>
      <c r="I29" s="39"/>
      <c r="J29" s="6"/>
      <c r="K29" s="87"/>
      <c r="L29" s="87"/>
      <c r="M29" s="87"/>
      <c r="N29" s="87"/>
      <c r="O29" s="87"/>
      <c r="P29" s="87"/>
    </row>
    <row r="30" spans="1:16">
      <c r="A30" s="87"/>
      <c r="B30" s="5"/>
      <c r="C30" s="39"/>
      <c r="D30" s="39"/>
      <c r="E30" s="39"/>
      <c r="F30" s="39"/>
      <c r="G30" s="39"/>
      <c r="H30" s="39"/>
      <c r="I30" s="39"/>
      <c r="J30" s="6"/>
      <c r="K30" s="87"/>
      <c r="L30" s="87"/>
      <c r="M30" s="87"/>
      <c r="N30" s="87"/>
      <c r="O30" s="87"/>
      <c r="P30" s="87"/>
    </row>
    <row r="31" spans="1:16">
      <c r="A31" s="87"/>
      <c r="B31" s="5"/>
      <c r="C31" s="87"/>
      <c r="D31" s="87"/>
      <c r="E31" s="87"/>
      <c r="F31" s="87"/>
      <c r="G31" s="87"/>
      <c r="H31" s="87"/>
      <c r="I31" s="87"/>
      <c r="J31" s="6"/>
      <c r="K31" s="87"/>
      <c r="L31" s="87"/>
      <c r="M31" s="87"/>
      <c r="N31" s="87"/>
      <c r="O31" s="87"/>
      <c r="P31" s="87"/>
    </row>
    <row r="32" spans="1:16">
      <c r="A32" s="87"/>
      <c r="B32" s="5"/>
      <c r="C32" s="44"/>
      <c r="D32" s="88" t="s">
        <v>41</v>
      </c>
      <c r="E32" s="89"/>
      <c r="F32" s="87"/>
      <c r="G32" s="87"/>
      <c r="H32" s="87"/>
      <c r="I32" s="87"/>
      <c r="J32" s="6"/>
      <c r="K32" s="87"/>
      <c r="L32" s="87"/>
      <c r="M32" s="87"/>
      <c r="N32" s="87"/>
      <c r="O32" s="87"/>
      <c r="P32" s="87"/>
    </row>
    <row r="33" spans="2:10">
      <c r="B33" s="5"/>
      <c r="C33" s="44"/>
      <c r="D33" s="45" t="s">
        <v>42</v>
      </c>
      <c r="E33" s="45" t="s">
        <v>43</v>
      </c>
      <c r="F33" s="87"/>
      <c r="G33" s="87"/>
      <c r="H33" s="87"/>
      <c r="I33" s="87"/>
      <c r="J33" s="6"/>
    </row>
    <row r="34" spans="2:10" ht="39.6">
      <c r="B34" s="5"/>
      <c r="C34" s="44"/>
      <c r="D34" s="32" t="s">
        <v>44</v>
      </c>
      <c r="E34" s="24"/>
      <c r="F34" s="87"/>
      <c r="G34" s="87"/>
      <c r="H34" s="87"/>
      <c r="I34" s="87"/>
      <c r="J34" s="6"/>
    </row>
    <row r="35" spans="2:10">
      <c r="B35" s="5"/>
      <c r="C35" s="44"/>
      <c r="D35" s="32" t="s">
        <v>45</v>
      </c>
      <c r="E35" s="24"/>
      <c r="F35" s="87"/>
      <c r="G35" s="87"/>
      <c r="H35" s="87"/>
      <c r="I35" s="87"/>
      <c r="J35" s="6"/>
    </row>
    <row r="36" spans="2:10">
      <c r="B36" s="5"/>
      <c r="C36" s="44"/>
      <c r="D36" s="32" t="s">
        <v>46</v>
      </c>
      <c r="E36" s="24"/>
      <c r="F36" s="87"/>
      <c r="G36" s="87"/>
      <c r="H36" s="87"/>
      <c r="I36" s="87"/>
      <c r="J36" s="6"/>
    </row>
    <row r="37" spans="2:10">
      <c r="B37" s="5"/>
      <c r="C37" s="44"/>
      <c r="D37" s="32" t="s">
        <v>47</v>
      </c>
      <c r="E37" s="24"/>
      <c r="F37" s="87"/>
      <c r="G37" s="87"/>
      <c r="H37" s="87"/>
      <c r="I37" s="87"/>
      <c r="J37" s="6"/>
    </row>
    <row r="38" spans="2:10" ht="26.45">
      <c r="B38" s="5"/>
      <c r="C38" s="44"/>
      <c r="D38" s="32" t="s">
        <v>48</v>
      </c>
      <c r="E38" s="24"/>
      <c r="F38" s="87"/>
      <c r="G38" s="87"/>
      <c r="H38" s="87"/>
      <c r="I38" s="87"/>
      <c r="J38" s="6"/>
    </row>
    <row r="39" spans="2:10" ht="39.6">
      <c r="B39" s="5"/>
      <c r="C39" s="44"/>
      <c r="D39" s="32" t="s">
        <v>49</v>
      </c>
      <c r="E39" s="24"/>
      <c r="F39" s="87"/>
      <c r="G39" s="87"/>
      <c r="H39" s="87"/>
      <c r="I39" s="87"/>
      <c r="J39" s="6"/>
    </row>
    <row r="40" spans="2:10">
      <c r="B40" s="5"/>
      <c r="C40" s="44"/>
      <c r="D40" s="44"/>
      <c r="E40" s="44"/>
      <c r="F40" s="87"/>
      <c r="G40" s="87"/>
      <c r="H40" s="87"/>
      <c r="I40" s="87"/>
      <c r="J40" s="6"/>
    </row>
    <row r="41" spans="2:10">
      <c r="B41" s="36"/>
      <c r="C41" s="46"/>
      <c r="D41" s="37"/>
      <c r="E41" s="37"/>
      <c r="F41" s="37"/>
      <c r="G41" s="37"/>
      <c r="H41" s="37"/>
      <c r="I41" s="37"/>
      <c r="J41" s="38"/>
    </row>
  </sheetData>
  <mergeCells count="14">
    <mergeCell ref="D32:E32"/>
    <mergeCell ref="C2:I2"/>
    <mergeCell ref="M2:O2"/>
    <mergeCell ref="N4:O4"/>
    <mergeCell ref="N5:O5"/>
    <mergeCell ref="N6:O6"/>
    <mergeCell ref="D9:F9"/>
    <mergeCell ref="N9:O9"/>
    <mergeCell ref="N10:O10"/>
    <mergeCell ref="N17:O17"/>
    <mergeCell ref="N18:O18"/>
    <mergeCell ref="D20:E20"/>
    <mergeCell ref="D25:F25"/>
    <mergeCell ref="H25:I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'Dropdown Reference Lists'!$A$4:$A$103</xm:f>
          </x14:formula1>
          <xm:sqref>E6</xm:sqref>
        </x14:dataValidation>
        <x14:dataValidation type="list" allowBlank="1" xr:uid="{00000000-0002-0000-0000-000001000000}">
          <x14:formula1>
            <xm:f>'Dropdown Reference Lists'!$D$4:$D$8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884"/>
  <sheetViews>
    <sheetView workbookViewId="0"/>
  </sheetViews>
  <sheetFormatPr defaultColWidth="14.42578125" defaultRowHeight="15.75" customHeight="1"/>
  <cols>
    <col min="1" max="1" width="39.42578125" customWidth="1"/>
    <col min="2" max="2" width="29.28515625" customWidth="1"/>
    <col min="3" max="3" width="22.85546875" customWidth="1"/>
    <col min="4" max="4" width="25.28515625" customWidth="1"/>
    <col min="5" max="5" width="15.85546875" customWidth="1"/>
  </cols>
  <sheetData>
    <row r="1" spans="1:26">
      <c r="A1" s="47" t="s">
        <v>50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>
      <c r="A2" s="5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49" t="s">
        <v>9</v>
      </c>
      <c r="B3" s="49" t="s">
        <v>51</v>
      </c>
      <c r="C3" s="49" t="s">
        <v>52</v>
      </c>
      <c r="D3" s="49" t="s">
        <v>53</v>
      </c>
      <c r="E3" s="50" t="s">
        <v>54</v>
      </c>
      <c r="F3" s="50" t="s">
        <v>55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>
      <c r="A4" s="52" t="s">
        <v>13</v>
      </c>
      <c r="B4" s="53" t="e">
        <f>'Breakeven Calculator'!E11/SUM('Breakeven Calculator'!$E$11:$E$17)</f>
        <v>#DIV/0!</v>
      </c>
      <c r="C4" s="54">
        <f>1/4</f>
        <v>0.25</v>
      </c>
      <c r="D4" s="55">
        <f>1/5</f>
        <v>0.2</v>
      </c>
      <c r="E4" s="56" t="e">
        <f t="array" ref="E4">INDEX('Subsidy Rates'!$B$5:$F$104, $B$20, 'Breakeven Calculator'!$E$5)</f>
        <v>#N/A</v>
      </c>
      <c r="F4" s="57">
        <f>'Breakeven Calculator'!F11</f>
        <v>0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>
      <c r="A5" s="61" t="s">
        <v>15</v>
      </c>
      <c r="B5" s="53" t="e">
        <f>'Breakeven Calculator'!E12/SUM('Breakeven Calculator'!$E$11:$E$17)</f>
        <v>#DIV/0!</v>
      </c>
      <c r="C5" s="54">
        <f>1/5</f>
        <v>0.2</v>
      </c>
      <c r="D5" s="55">
        <f>1/6</f>
        <v>0.16666666666666666</v>
      </c>
      <c r="E5" s="56" t="e">
        <f t="array" ref="E5">INDEX('Subsidy Rates'!B5:F104, B20, 'Breakeven Calculator'!$E$5)</f>
        <v>#N/A</v>
      </c>
      <c r="F5" s="57">
        <f>'Breakeven Calculator'!F12</f>
        <v>0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>
      <c r="A6" s="61" t="s">
        <v>17</v>
      </c>
      <c r="B6" s="53" t="e">
        <f>'Breakeven Calculator'!E13/SUM('Breakeven Calculator'!$E$11:$E$17)</f>
        <v>#DIV/0!</v>
      </c>
      <c r="C6" s="54">
        <f>1/8</f>
        <v>0.125</v>
      </c>
      <c r="D6" s="55">
        <f>1/9</f>
        <v>0.1111111111111111</v>
      </c>
      <c r="E6" s="56" t="e">
        <f t="array" ref="E6">INDEX('Subsidy Rates'!I5:M104, B20, 'Breakeven Calculator'!$E$5)</f>
        <v>#N/A</v>
      </c>
      <c r="F6" s="57">
        <f>'Breakeven Calculator'!F13</f>
        <v>0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>
      <c r="A7" s="61" t="s">
        <v>19</v>
      </c>
      <c r="B7" s="53" t="e">
        <f>'Breakeven Calculator'!E14/SUM('Breakeven Calculator'!$E$11:$E$17)</f>
        <v>#DIV/0!</v>
      </c>
      <c r="C7" s="54">
        <f>1/9</f>
        <v>0.1111111111111111</v>
      </c>
      <c r="D7" s="55">
        <f>1/10</f>
        <v>0.1</v>
      </c>
      <c r="E7" s="56" t="e">
        <f t="array" ref="E7">INDEX('Subsidy Rates'!P5:T104, B20, 'Breakeven Calculator'!$E$5)</f>
        <v>#N/A</v>
      </c>
      <c r="F7" s="57">
        <f>'Breakeven Calculator'!F14</f>
        <v>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>
      <c r="A8" s="61" t="s">
        <v>21</v>
      </c>
      <c r="B8" s="53" t="e">
        <f>'Breakeven Calculator'!E15/SUM('Breakeven Calculator'!$E$11:$E$17)</f>
        <v>#DIV/0!</v>
      </c>
      <c r="C8" s="54">
        <f>1/12</f>
        <v>8.3333333333333329E-2</v>
      </c>
      <c r="D8" s="55">
        <f t="shared" ref="D8:D10" si="0">1/12.5</f>
        <v>0.08</v>
      </c>
      <c r="E8" s="56" t="e">
        <f t="array" ref="E8">INDEX('Subsidy Rates'!P5:T104, B20, 'Breakeven Calculator'!$E$5)</f>
        <v>#N/A</v>
      </c>
      <c r="F8" s="57">
        <f>'Breakeven Calculator'!F15</f>
        <v>0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>
      <c r="A9" s="61" t="s">
        <v>22</v>
      </c>
      <c r="B9" s="53" t="e">
        <f>'Breakeven Calculator'!E16/SUM('Breakeven Calculator'!$E$11:$E$17)</f>
        <v>#DIV/0!</v>
      </c>
      <c r="C9" s="54">
        <f>1/14</f>
        <v>7.1428571428571425E-2</v>
      </c>
      <c r="D9" s="55">
        <f t="shared" si="0"/>
        <v>0.08</v>
      </c>
      <c r="E9" s="56" t="e">
        <f t="array" ref="E9">INDEX('Subsidy Rates'!P5:T104, B20, 'Breakeven Calculator'!$E$5)</f>
        <v>#N/A</v>
      </c>
      <c r="F9" s="57">
        <f>'Breakeven Calculator'!F16</f>
        <v>0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>
      <c r="A10" s="61" t="s">
        <v>23</v>
      </c>
      <c r="B10" s="53" t="e">
        <f>'Breakeven Calculator'!E17/SUM('Breakeven Calculator'!$E$11:$E$17)</f>
        <v>#DIV/0!</v>
      </c>
      <c r="C10" s="54">
        <f>1/19</f>
        <v>5.2631578947368418E-2</v>
      </c>
      <c r="D10" s="55">
        <f t="shared" si="0"/>
        <v>0.08</v>
      </c>
      <c r="E10" s="56" t="e">
        <f t="array" ref="E10">INDEX('Subsidy Rates'!W5:AA104, B20, 'Breakeven Calculator'!$E$5)</f>
        <v>#N/A</v>
      </c>
      <c r="F10" s="57">
        <f>'Breakeven Calculator'!F17</f>
        <v>0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>
      <c r="A11" s="58"/>
      <c r="B11" s="59" t="e">
        <f>SUM(B4:B10)</f>
        <v>#DIV/0!</v>
      </c>
      <c r="C11" s="60" t="e">
        <f t="shared" ref="C11:F11" si="1">SUMPRODUCT($B4:$B10,C4:C10)</f>
        <v>#DIV/0!</v>
      </c>
      <c r="D11" s="60" t="e">
        <f t="shared" si="1"/>
        <v>#DIV/0!</v>
      </c>
      <c r="E11" s="107" t="e">
        <f t="shared" si="1"/>
        <v>#DIV/0!</v>
      </c>
      <c r="F11" s="107" t="e">
        <f t="shared" si="1"/>
        <v>#DIV/0!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>
      <c r="A13" s="47" t="s">
        <v>56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>
      <c r="A14" s="61" t="s">
        <v>33</v>
      </c>
      <c r="B14" s="61" t="s">
        <v>57</v>
      </c>
      <c r="C14" s="62" t="s">
        <v>58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>
      <c r="A15" s="61" t="s">
        <v>59</v>
      </c>
      <c r="B15" s="63">
        <f>SUM('Breakeven Calculator'!$E$27:$E$29)</f>
        <v>0</v>
      </c>
      <c r="C15" s="64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>
      <c r="A16" s="61" t="s">
        <v>60</v>
      </c>
      <c r="B16" s="63">
        <f>B15*5*4.35</f>
        <v>0</v>
      </c>
      <c r="C16" s="63" t="e">
        <f>'Breakeven Calculator'!I26/'Breakeven Calculator'!I27</f>
        <v>#DIV/0!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>
      <c r="A19" s="47" t="s">
        <v>61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>
      <c r="A20" s="61" t="s">
        <v>62</v>
      </c>
      <c r="B20" s="64" t="e">
        <f>VLOOKUP('Breakeven Calculator'!E6, 'Dropdown Reference Lists'!A4:B103, 2, FALSE)</f>
        <v>#N/A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>
      <c r="A21" s="61" t="s">
        <v>63</v>
      </c>
      <c r="B21" s="65" t="e">
        <f>IF('Breakeven Calculator'!E5=5, C11, D11)</f>
        <v>#DIV/0!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>
      <c r="A22" s="61" t="s">
        <v>64</v>
      </c>
      <c r="B22" s="66" t="e">
        <f>IF(B16=0, C16, B16)</f>
        <v>#DIV/0!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>
      <c r="A23" s="61" t="s">
        <v>65</v>
      </c>
      <c r="B23" s="63" t="e">
        <f>E11</f>
        <v>#DIV/0!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>
      <c r="A24" s="61" t="s">
        <v>66</v>
      </c>
      <c r="B24" s="66">
        <f>SUM('Breakeven Calculator'!E34:E39)</f>
        <v>0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>
      <c r="A25" s="61" t="s">
        <v>67</v>
      </c>
      <c r="B25" s="66">
        <f>'Breakeven Calculator'!E21+'Breakeven Calculator'!E22</f>
        <v>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>
      <c r="A26" s="5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</sheetData>
  <dataValidations count="1">
    <dataValidation type="decimal" operator="equal" allowBlank="1" showDropDown="1" sqref="B11" xr:uid="{00000000-0002-0000-0100-000000000000}">
      <formula1>100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4"/>
  <sheetViews>
    <sheetView workbookViewId="0"/>
  </sheetViews>
  <sheetFormatPr defaultColWidth="14.42578125" defaultRowHeight="15.75" customHeight="1"/>
  <sheetData>
    <row r="1" spans="1:27" ht="15.75" customHeight="1">
      <c r="A1" s="69" t="s">
        <v>68</v>
      </c>
      <c r="B1" s="67"/>
      <c r="C1" s="67"/>
      <c r="D1" s="67"/>
      <c r="E1" s="67"/>
      <c r="F1" s="67"/>
      <c r="G1" s="68"/>
      <c r="H1" s="69"/>
      <c r="I1" s="68"/>
      <c r="J1" s="68"/>
      <c r="K1" s="68"/>
      <c r="L1" s="68"/>
      <c r="M1" s="68"/>
      <c r="N1" s="67"/>
      <c r="O1" s="69"/>
      <c r="P1" s="67"/>
      <c r="Q1" s="67"/>
      <c r="R1" s="67"/>
      <c r="S1" s="67"/>
      <c r="T1" s="67"/>
      <c r="U1" s="68"/>
      <c r="V1" s="69"/>
      <c r="W1" s="67"/>
      <c r="X1" s="67"/>
      <c r="Y1" s="67"/>
      <c r="Z1" s="67"/>
      <c r="AA1" s="67"/>
    </row>
    <row r="2" spans="1:27" ht="15.75" customHeight="1">
      <c r="A2" s="69"/>
      <c r="B2" s="67"/>
      <c r="C2" s="67"/>
      <c r="D2" s="67"/>
      <c r="E2" s="67"/>
      <c r="F2" s="67"/>
      <c r="G2" s="68"/>
      <c r="H2" s="69"/>
      <c r="I2" s="68"/>
      <c r="J2" s="68"/>
      <c r="K2" s="68"/>
      <c r="L2" s="68"/>
      <c r="M2" s="68"/>
      <c r="N2" s="67"/>
      <c r="O2" s="69"/>
      <c r="P2" s="67"/>
      <c r="Q2" s="67"/>
      <c r="R2" s="67"/>
      <c r="S2" s="67"/>
      <c r="T2" s="67"/>
      <c r="U2" s="68"/>
      <c r="V2" s="69"/>
      <c r="W2" s="67"/>
      <c r="X2" s="67"/>
      <c r="Y2" s="67"/>
      <c r="Z2" s="67"/>
      <c r="AA2" s="67"/>
    </row>
    <row r="3" spans="1:27" ht="15.75" customHeight="1">
      <c r="A3" s="70"/>
      <c r="B3" s="99" t="s">
        <v>69</v>
      </c>
      <c r="C3" s="108"/>
      <c r="D3" s="108"/>
      <c r="E3" s="108"/>
      <c r="F3" s="106"/>
      <c r="G3" s="68"/>
      <c r="H3" s="70"/>
      <c r="I3" s="100" t="s">
        <v>70</v>
      </c>
      <c r="J3" s="108"/>
      <c r="K3" s="108"/>
      <c r="L3" s="108"/>
      <c r="M3" s="106"/>
      <c r="N3" s="67"/>
      <c r="O3" s="70"/>
      <c r="P3" s="99" t="s">
        <v>71</v>
      </c>
      <c r="Q3" s="108"/>
      <c r="R3" s="108"/>
      <c r="S3" s="108"/>
      <c r="T3" s="106"/>
      <c r="U3" s="68"/>
      <c r="V3" s="71"/>
      <c r="W3" s="101" t="s">
        <v>72</v>
      </c>
      <c r="X3" s="108"/>
      <c r="Y3" s="108"/>
      <c r="Z3" s="108"/>
      <c r="AA3" s="106"/>
    </row>
    <row r="4" spans="1:27">
      <c r="A4" s="72" t="s">
        <v>6</v>
      </c>
      <c r="B4" s="73">
        <v>1</v>
      </c>
      <c r="C4" s="73">
        <v>2</v>
      </c>
      <c r="D4" s="73">
        <v>3</v>
      </c>
      <c r="E4" s="73">
        <v>4</v>
      </c>
      <c r="F4" s="73">
        <v>5</v>
      </c>
      <c r="G4" s="68"/>
      <c r="H4" s="72" t="s">
        <v>6</v>
      </c>
      <c r="I4" s="73">
        <v>1</v>
      </c>
      <c r="J4" s="73">
        <v>2</v>
      </c>
      <c r="K4" s="73">
        <v>3</v>
      </c>
      <c r="L4" s="73">
        <v>4</v>
      </c>
      <c r="M4" s="73">
        <v>5</v>
      </c>
      <c r="N4" s="68"/>
      <c r="O4" s="72" t="s">
        <v>6</v>
      </c>
      <c r="P4" s="73">
        <v>1</v>
      </c>
      <c r="Q4" s="73">
        <v>2</v>
      </c>
      <c r="R4" s="73">
        <v>3</v>
      </c>
      <c r="S4" s="73">
        <v>4</v>
      </c>
      <c r="T4" s="73">
        <v>5</v>
      </c>
      <c r="U4" s="68"/>
      <c r="V4" s="72" t="s">
        <v>6</v>
      </c>
      <c r="W4" s="73">
        <v>1</v>
      </c>
      <c r="X4" s="73">
        <v>2</v>
      </c>
      <c r="Y4" s="73">
        <v>3</v>
      </c>
      <c r="Z4" s="73">
        <v>4</v>
      </c>
      <c r="AA4" s="73">
        <v>5</v>
      </c>
    </row>
    <row r="5" spans="1:27">
      <c r="A5" s="72" t="s">
        <v>73</v>
      </c>
      <c r="B5" s="74">
        <v>402</v>
      </c>
      <c r="C5" s="74">
        <v>422</v>
      </c>
      <c r="D5" s="74">
        <v>693</v>
      </c>
      <c r="E5" s="74">
        <v>808</v>
      </c>
      <c r="F5" s="74">
        <v>996</v>
      </c>
      <c r="G5" s="75"/>
      <c r="H5" s="72" t="s">
        <v>73</v>
      </c>
      <c r="I5" s="74">
        <v>379</v>
      </c>
      <c r="J5" s="74">
        <v>390</v>
      </c>
      <c r="K5" s="74">
        <v>721</v>
      </c>
      <c r="L5" s="74">
        <v>821</v>
      </c>
      <c r="M5" s="74">
        <v>986</v>
      </c>
      <c r="N5" s="75"/>
      <c r="O5" s="72" t="s">
        <v>73</v>
      </c>
      <c r="P5" s="74">
        <v>356</v>
      </c>
      <c r="Q5" s="74">
        <v>368</v>
      </c>
      <c r="R5" s="74">
        <v>686</v>
      </c>
      <c r="S5" s="74">
        <v>710</v>
      </c>
      <c r="T5" s="74">
        <v>875</v>
      </c>
      <c r="U5" s="75"/>
      <c r="V5" s="72" t="s">
        <v>73</v>
      </c>
      <c r="W5" s="74">
        <v>335</v>
      </c>
      <c r="X5" s="74">
        <v>346</v>
      </c>
      <c r="Y5" s="74">
        <v>489</v>
      </c>
      <c r="Z5" s="74">
        <v>511</v>
      </c>
      <c r="AA5" s="74">
        <v>548</v>
      </c>
    </row>
    <row r="6" spans="1:27">
      <c r="A6" s="72" t="s">
        <v>74</v>
      </c>
      <c r="B6" s="74">
        <v>463</v>
      </c>
      <c r="C6" s="74">
        <v>486</v>
      </c>
      <c r="D6" s="74">
        <v>639</v>
      </c>
      <c r="E6" s="74">
        <v>669</v>
      </c>
      <c r="F6" s="74">
        <v>713</v>
      </c>
      <c r="G6" s="75"/>
      <c r="H6" s="72" t="s">
        <v>74</v>
      </c>
      <c r="I6" s="74">
        <v>402</v>
      </c>
      <c r="J6" s="74">
        <v>410</v>
      </c>
      <c r="K6" s="74">
        <v>577</v>
      </c>
      <c r="L6" s="74">
        <v>649</v>
      </c>
      <c r="M6" s="74">
        <v>741</v>
      </c>
      <c r="N6" s="75"/>
      <c r="O6" s="72" t="s">
        <v>74</v>
      </c>
      <c r="P6" s="74">
        <v>379</v>
      </c>
      <c r="Q6" s="74">
        <v>386</v>
      </c>
      <c r="R6" s="74">
        <v>515</v>
      </c>
      <c r="S6" s="74">
        <v>538</v>
      </c>
      <c r="T6" s="74">
        <v>656</v>
      </c>
      <c r="U6" s="75"/>
      <c r="V6" s="72" t="s">
        <v>74</v>
      </c>
      <c r="W6" s="74">
        <v>382</v>
      </c>
      <c r="X6" s="74">
        <v>390</v>
      </c>
      <c r="Y6" s="74">
        <v>458</v>
      </c>
      <c r="Z6" s="74">
        <v>493</v>
      </c>
      <c r="AA6" s="74">
        <v>552</v>
      </c>
    </row>
    <row r="7" spans="1:27">
      <c r="A7" s="72" t="s">
        <v>75</v>
      </c>
      <c r="B7" s="74">
        <v>424</v>
      </c>
      <c r="C7" s="74">
        <v>445</v>
      </c>
      <c r="D7" s="74">
        <v>585</v>
      </c>
      <c r="E7" s="74">
        <v>618</v>
      </c>
      <c r="F7" s="74">
        <v>762</v>
      </c>
      <c r="G7" s="75"/>
      <c r="H7" s="72" t="s">
        <v>75</v>
      </c>
      <c r="I7" s="74">
        <v>390</v>
      </c>
      <c r="J7" s="74">
        <v>410</v>
      </c>
      <c r="K7" s="74">
        <v>541</v>
      </c>
      <c r="L7" s="74">
        <v>570</v>
      </c>
      <c r="M7" s="74">
        <v>737</v>
      </c>
      <c r="N7" s="75"/>
      <c r="O7" s="72" t="s">
        <v>75</v>
      </c>
      <c r="P7" s="74">
        <v>368</v>
      </c>
      <c r="Q7" s="74">
        <v>386</v>
      </c>
      <c r="R7" s="74">
        <v>515</v>
      </c>
      <c r="S7" s="74">
        <v>551</v>
      </c>
      <c r="T7" s="74">
        <v>673</v>
      </c>
      <c r="U7" s="75"/>
      <c r="V7" s="72" t="s">
        <v>75</v>
      </c>
      <c r="W7" s="74">
        <v>346</v>
      </c>
      <c r="X7" s="74">
        <v>363</v>
      </c>
      <c r="Y7" s="74">
        <v>433</v>
      </c>
      <c r="Z7" s="74">
        <v>452</v>
      </c>
      <c r="AA7" s="74">
        <v>476</v>
      </c>
    </row>
    <row r="8" spans="1:27">
      <c r="A8" s="72" t="s">
        <v>76</v>
      </c>
      <c r="B8" s="74">
        <v>437</v>
      </c>
      <c r="C8" s="74">
        <v>445</v>
      </c>
      <c r="D8" s="74">
        <v>616</v>
      </c>
      <c r="E8" s="74">
        <v>734</v>
      </c>
      <c r="F8" s="74">
        <v>929</v>
      </c>
      <c r="G8" s="75"/>
      <c r="H8" s="72" t="s">
        <v>76</v>
      </c>
      <c r="I8" s="74">
        <v>402</v>
      </c>
      <c r="J8" s="74">
        <v>410</v>
      </c>
      <c r="K8" s="74">
        <v>587</v>
      </c>
      <c r="L8" s="74">
        <v>681</v>
      </c>
      <c r="M8" s="74">
        <v>912</v>
      </c>
      <c r="N8" s="75"/>
      <c r="O8" s="72" t="s">
        <v>76</v>
      </c>
      <c r="P8" s="74">
        <v>379</v>
      </c>
      <c r="Q8" s="74">
        <v>386</v>
      </c>
      <c r="R8" s="74">
        <v>515</v>
      </c>
      <c r="S8" s="74">
        <v>616</v>
      </c>
      <c r="T8" s="74">
        <v>798</v>
      </c>
      <c r="U8" s="75"/>
      <c r="V8" s="72" t="s">
        <v>76</v>
      </c>
      <c r="W8" s="74">
        <v>356</v>
      </c>
      <c r="X8" s="74">
        <v>363</v>
      </c>
      <c r="Y8" s="74">
        <v>486</v>
      </c>
      <c r="Z8" s="74">
        <v>488</v>
      </c>
      <c r="AA8" s="74">
        <v>520</v>
      </c>
    </row>
    <row r="9" spans="1:27">
      <c r="A9" s="72" t="s">
        <v>77</v>
      </c>
      <c r="B9" s="74">
        <v>424</v>
      </c>
      <c r="C9" s="74">
        <v>445</v>
      </c>
      <c r="D9" s="74">
        <v>585</v>
      </c>
      <c r="E9" s="74">
        <v>600</v>
      </c>
      <c r="F9" s="74">
        <v>750</v>
      </c>
      <c r="G9" s="75"/>
      <c r="H9" s="72" t="s">
        <v>77</v>
      </c>
      <c r="I9" s="74">
        <v>390</v>
      </c>
      <c r="J9" s="74">
        <v>410</v>
      </c>
      <c r="K9" s="74">
        <v>541</v>
      </c>
      <c r="L9" s="74">
        <v>555</v>
      </c>
      <c r="M9" s="74">
        <v>641</v>
      </c>
      <c r="N9" s="75"/>
      <c r="O9" s="72" t="s">
        <v>77</v>
      </c>
      <c r="P9" s="74">
        <v>368</v>
      </c>
      <c r="Q9" s="74">
        <v>386</v>
      </c>
      <c r="R9" s="74">
        <v>515</v>
      </c>
      <c r="S9" s="74">
        <v>528</v>
      </c>
      <c r="T9" s="74">
        <v>674</v>
      </c>
      <c r="U9" s="75"/>
      <c r="V9" s="72" t="s">
        <v>77</v>
      </c>
      <c r="W9" s="74">
        <v>346</v>
      </c>
      <c r="X9" s="74">
        <v>363</v>
      </c>
      <c r="Y9" s="74">
        <v>433</v>
      </c>
      <c r="Z9" s="74">
        <v>455</v>
      </c>
      <c r="AA9" s="74">
        <v>479</v>
      </c>
    </row>
    <row r="10" spans="1:27">
      <c r="A10" s="72" t="s">
        <v>78</v>
      </c>
      <c r="B10" s="74">
        <v>424</v>
      </c>
      <c r="C10" s="74">
        <v>445</v>
      </c>
      <c r="D10" s="74">
        <v>634</v>
      </c>
      <c r="E10" s="74">
        <v>776</v>
      </c>
      <c r="F10" s="74">
        <v>1010</v>
      </c>
      <c r="G10" s="75"/>
      <c r="H10" s="72" t="s">
        <v>78</v>
      </c>
      <c r="I10" s="74">
        <v>390</v>
      </c>
      <c r="J10" s="74">
        <v>410</v>
      </c>
      <c r="K10" s="74">
        <v>588</v>
      </c>
      <c r="L10" s="74">
        <v>704</v>
      </c>
      <c r="M10" s="74">
        <v>900</v>
      </c>
      <c r="N10" s="75"/>
      <c r="O10" s="72" t="s">
        <v>78</v>
      </c>
      <c r="P10" s="74">
        <v>368</v>
      </c>
      <c r="Q10" s="74">
        <v>386</v>
      </c>
      <c r="R10" s="74">
        <v>598</v>
      </c>
      <c r="S10" s="74">
        <v>690</v>
      </c>
      <c r="T10" s="74">
        <v>793</v>
      </c>
      <c r="U10" s="75"/>
      <c r="V10" s="72" t="s">
        <v>78</v>
      </c>
      <c r="W10" s="74">
        <v>346</v>
      </c>
      <c r="X10" s="74">
        <v>363</v>
      </c>
      <c r="Y10" s="74">
        <v>488</v>
      </c>
      <c r="Z10" s="74">
        <v>549</v>
      </c>
      <c r="AA10" s="74">
        <v>627</v>
      </c>
    </row>
    <row r="11" spans="1:27">
      <c r="A11" s="72" t="s">
        <v>79</v>
      </c>
      <c r="B11" s="74">
        <v>437</v>
      </c>
      <c r="C11" s="74">
        <v>445</v>
      </c>
      <c r="D11" s="74">
        <v>685</v>
      </c>
      <c r="E11" s="74">
        <v>731</v>
      </c>
      <c r="F11" s="74">
        <v>807</v>
      </c>
      <c r="G11" s="75"/>
      <c r="H11" s="72" t="s">
        <v>79</v>
      </c>
      <c r="I11" s="74">
        <v>403</v>
      </c>
      <c r="J11" s="74">
        <v>418</v>
      </c>
      <c r="K11" s="74">
        <v>583</v>
      </c>
      <c r="L11" s="74">
        <v>632</v>
      </c>
      <c r="M11" s="74">
        <v>781</v>
      </c>
      <c r="N11" s="75"/>
      <c r="O11" s="72" t="s">
        <v>79</v>
      </c>
      <c r="P11" s="74">
        <v>379</v>
      </c>
      <c r="Q11" s="74">
        <v>386</v>
      </c>
      <c r="R11" s="74">
        <v>633</v>
      </c>
      <c r="S11" s="74">
        <v>672</v>
      </c>
      <c r="T11" s="74">
        <v>743</v>
      </c>
      <c r="U11" s="75"/>
      <c r="V11" s="72" t="s">
        <v>79</v>
      </c>
      <c r="W11" s="74">
        <v>356</v>
      </c>
      <c r="X11" s="74">
        <v>363</v>
      </c>
      <c r="Y11" s="74">
        <v>516</v>
      </c>
      <c r="Z11" s="74">
        <v>523</v>
      </c>
      <c r="AA11" s="74">
        <v>533</v>
      </c>
    </row>
    <row r="12" spans="1:27">
      <c r="A12" s="72" t="s">
        <v>80</v>
      </c>
      <c r="B12" s="74">
        <v>433</v>
      </c>
      <c r="C12" s="74">
        <v>445</v>
      </c>
      <c r="D12" s="74">
        <v>652</v>
      </c>
      <c r="E12" s="74">
        <v>750</v>
      </c>
      <c r="F12" s="74">
        <v>835</v>
      </c>
      <c r="G12" s="75"/>
      <c r="H12" s="72" t="s">
        <v>80</v>
      </c>
      <c r="I12" s="74">
        <v>390</v>
      </c>
      <c r="J12" s="74">
        <v>410</v>
      </c>
      <c r="K12" s="74">
        <v>548</v>
      </c>
      <c r="L12" s="74">
        <v>595</v>
      </c>
      <c r="M12" s="74">
        <v>739</v>
      </c>
      <c r="N12" s="75"/>
      <c r="O12" s="72" t="s">
        <v>80</v>
      </c>
      <c r="P12" s="74">
        <v>368</v>
      </c>
      <c r="Q12" s="74">
        <v>386</v>
      </c>
      <c r="R12" s="74">
        <v>547</v>
      </c>
      <c r="S12" s="74">
        <v>608</v>
      </c>
      <c r="T12" s="74">
        <v>669</v>
      </c>
      <c r="U12" s="75"/>
      <c r="V12" s="72" t="s">
        <v>80</v>
      </c>
      <c r="W12" s="74">
        <v>346</v>
      </c>
      <c r="X12" s="74">
        <v>363</v>
      </c>
      <c r="Y12" s="74">
        <v>462</v>
      </c>
      <c r="Z12" s="74">
        <v>483</v>
      </c>
      <c r="AA12" s="74">
        <v>519</v>
      </c>
    </row>
    <row r="13" spans="1:27">
      <c r="A13" s="72" t="s">
        <v>81</v>
      </c>
      <c r="B13" s="74">
        <v>424</v>
      </c>
      <c r="C13" s="74">
        <v>445</v>
      </c>
      <c r="D13" s="74">
        <v>642</v>
      </c>
      <c r="E13" s="74">
        <v>742</v>
      </c>
      <c r="F13" s="74">
        <v>906</v>
      </c>
      <c r="G13" s="75"/>
      <c r="H13" s="72" t="s">
        <v>81</v>
      </c>
      <c r="I13" s="74">
        <v>390</v>
      </c>
      <c r="J13" s="74">
        <v>410</v>
      </c>
      <c r="K13" s="74">
        <v>626</v>
      </c>
      <c r="L13" s="74">
        <v>711</v>
      </c>
      <c r="M13" s="74">
        <v>858</v>
      </c>
      <c r="N13" s="75"/>
      <c r="O13" s="72" t="s">
        <v>81</v>
      </c>
      <c r="P13" s="74">
        <v>368</v>
      </c>
      <c r="Q13" s="74">
        <v>386</v>
      </c>
      <c r="R13" s="74">
        <v>543</v>
      </c>
      <c r="S13" s="74">
        <v>613</v>
      </c>
      <c r="T13" s="74">
        <v>729</v>
      </c>
      <c r="U13" s="75"/>
      <c r="V13" s="72" t="s">
        <v>81</v>
      </c>
      <c r="W13" s="74">
        <v>260</v>
      </c>
      <c r="X13" s="74">
        <v>273</v>
      </c>
      <c r="Y13" s="74">
        <v>499</v>
      </c>
      <c r="Z13" s="74">
        <v>505</v>
      </c>
      <c r="AA13" s="74">
        <v>516</v>
      </c>
    </row>
    <row r="14" spans="1:27">
      <c r="A14" s="72" t="s">
        <v>82</v>
      </c>
      <c r="B14" s="74">
        <v>437</v>
      </c>
      <c r="C14" s="74">
        <v>458</v>
      </c>
      <c r="D14" s="74">
        <v>603</v>
      </c>
      <c r="E14" s="74">
        <v>647</v>
      </c>
      <c r="F14" s="74">
        <v>755</v>
      </c>
      <c r="G14" s="75"/>
      <c r="H14" s="72" t="s">
        <v>82</v>
      </c>
      <c r="I14" s="74">
        <v>402</v>
      </c>
      <c r="J14" s="74">
        <v>422</v>
      </c>
      <c r="K14" s="74">
        <v>674</v>
      </c>
      <c r="L14" s="74">
        <v>687</v>
      </c>
      <c r="M14" s="74">
        <v>701</v>
      </c>
      <c r="N14" s="75"/>
      <c r="O14" s="72" t="s">
        <v>82</v>
      </c>
      <c r="P14" s="74">
        <v>379</v>
      </c>
      <c r="Q14" s="74">
        <v>398</v>
      </c>
      <c r="R14" s="74">
        <v>647</v>
      </c>
      <c r="S14" s="74">
        <v>659</v>
      </c>
      <c r="T14" s="74">
        <v>671</v>
      </c>
      <c r="U14" s="75"/>
      <c r="V14" s="72" t="s">
        <v>82</v>
      </c>
      <c r="W14" s="74">
        <v>368</v>
      </c>
      <c r="X14" s="74">
        <v>386</v>
      </c>
      <c r="Y14" s="74">
        <v>474</v>
      </c>
      <c r="Z14" s="74">
        <v>491</v>
      </c>
      <c r="AA14" s="74">
        <v>520</v>
      </c>
    </row>
    <row r="15" spans="1:27">
      <c r="A15" s="72" t="s">
        <v>83</v>
      </c>
      <c r="B15" s="74">
        <v>379</v>
      </c>
      <c r="C15" s="74">
        <v>398</v>
      </c>
      <c r="D15" s="74">
        <v>715</v>
      </c>
      <c r="E15" s="74">
        <v>793</v>
      </c>
      <c r="F15" s="74">
        <v>922</v>
      </c>
      <c r="G15" s="75"/>
      <c r="H15" s="72" t="s">
        <v>83</v>
      </c>
      <c r="I15" s="74">
        <v>356</v>
      </c>
      <c r="J15" s="74">
        <v>374</v>
      </c>
      <c r="K15" s="74">
        <v>706</v>
      </c>
      <c r="L15" s="74">
        <v>762</v>
      </c>
      <c r="M15" s="74">
        <v>854</v>
      </c>
      <c r="N15" s="75"/>
      <c r="O15" s="72" t="s">
        <v>83</v>
      </c>
      <c r="P15" s="74">
        <v>335</v>
      </c>
      <c r="Q15" s="74">
        <v>351</v>
      </c>
      <c r="R15" s="74">
        <v>730</v>
      </c>
      <c r="S15" s="74">
        <v>747</v>
      </c>
      <c r="T15" s="74">
        <v>775</v>
      </c>
      <c r="U15" s="75"/>
      <c r="V15" s="72" t="s">
        <v>83</v>
      </c>
      <c r="W15" s="74">
        <v>335</v>
      </c>
      <c r="X15" s="74">
        <v>351</v>
      </c>
      <c r="Y15" s="74">
        <v>525</v>
      </c>
      <c r="Z15" s="74">
        <v>554</v>
      </c>
      <c r="AA15" s="74">
        <v>592</v>
      </c>
    </row>
    <row r="16" spans="1:27">
      <c r="A16" s="72" t="s">
        <v>84</v>
      </c>
      <c r="B16" s="74">
        <v>424</v>
      </c>
      <c r="C16" s="74">
        <v>445</v>
      </c>
      <c r="D16" s="74">
        <v>703</v>
      </c>
      <c r="E16" s="74">
        <v>736</v>
      </c>
      <c r="F16" s="74">
        <v>769</v>
      </c>
      <c r="G16" s="75"/>
      <c r="H16" s="72" t="s">
        <v>84</v>
      </c>
      <c r="I16" s="74">
        <v>390</v>
      </c>
      <c r="J16" s="74">
        <v>410</v>
      </c>
      <c r="K16" s="74">
        <v>561</v>
      </c>
      <c r="L16" s="74">
        <v>638</v>
      </c>
      <c r="M16" s="74">
        <v>807</v>
      </c>
      <c r="N16" s="75"/>
      <c r="O16" s="72" t="s">
        <v>84</v>
      </c>
      <c r="P16" s="74">
        <v>368</v>
      </c>
      <c r="Q16" s="74">
        <v>386</v>
      </c>
      <c r="R16" s="74">
        <v>544</v>
      </c>
      <c r="S16" s="74">
        <v>587</v>
      </c>
      <c r="T16" s="74">
        <v>631</v>
      </c>
      <c r="U16" s="75"/>
      <c r="V16" s="72" t="s">
        <v>84</v>
      </c>
      <c r="W16" s="74">
        <v>346</v>
      </c>
      <c r="X16" s="74">
        <v>363</v>
      </c>
      <c r="Y16" s="74">
        <v>412</v>
      </c>
      <c r="Z16" s="74">
        <v>467</v>
      </c>
      <c r="AA16" s="74">
        <v>557</v>
      </c>
    </row>
    <row r="17" spans="1:27">
      <c r="A17" s="72" t="s">
        <v>85</v>
      </c>
      <c r="B17" s="74">
        <v>446</v>
      </c>
      <c r="C17" s="74">
        <v>469</v>
      </c>
      <c r="D17" s="74">
        <v>835</v>
      </c>
      <c r="E17" s="74">
        <v>909</v>
      </c>
      <c r="F17" s="74">
        <v>1031</v>
      </c>
      <c r="G17" s="75"/>
      <c r="H17" s="72" t="s">
        <v>85</v>
      </c>
      <c r="I17" s="74">
        <v>392</v>
      </c>
      <c r="J17" s="74">
        <v>412</v>
      </c>
      <c r="K17" s="74">
        <v>802</v>
      </c>
      <c r="L17" s="74">
        <v>884</v>
      </c>
      <c r="M17" s="74">
        <v>1019</v>
      </c>
      <c r="N17" s="75"/>
      <c r="O17" s="72" t="s">
        <v>85</v>
      </c>
      <c r="P17" s="74">
        <v>366</v>
      </c>
      <c r="Q17" s="74">
        <v>384</v>
      </c>
      <c r="R17" s="74">
        <v>755</v>
      </c>
      <c r="S17" s="74">
        <v>839</v>
      </c>
      <c r="T17" s="74">
        <v>979</v>
      </c>
      <c r="U17" s="75"/>
      <c r="V17" s="72" t="s">
        <v>85</v>
      </c>
      <c r="W17" s="74">
        <v>356</v>
      </c>
      <c r="X17" s="74">
        <v>374</v>
      </c>
      <c r="Y17" s="74">
        <v>494</v>
      </c>
      <c r="Z17" s="74">
        <v>511</v>
      </c>
      <c r="AA17" s="74">
        <v>537</v>
      </c>
    </row>
    <row r="18" spans="1:27">
      <c r="A18" s="72" t="s">
        <v>86</v>
      </c>
      <c r="B18" s="74">
        <v>437</v>
      </c>
      <c r="C18" s="74">
        <v>445</v>
      </c>
      <c r="D18" s="74">
        <v>624</v>
      </c>
      <c r="E18" s="74">
        <v>669</v>
      </c>
      <c r="F18" s="74">
        <v>714</v>
      </c>
      <c r="G18" s="75"/>
      <c r="H18" s="72" t="s">
        <v>86</v>
      </c>
      <c r="I18" s="74">
        <v>312</v>
      </c>
      <c r="J18" s="74">
        <v>328</v>
      </c>
      <c r="K18" s="74">
        <v>607</v>
      </c>
      <c r="L18" s="74">
        <v>656</v>
      </c>
      <c r="M18" s="74">
        <v>706</v>
      </c>
      <c r="N18" s="75"/>
      <c r="O18" s="72" t="s">
        <v>86</v>
      </c>
      <c r="P18" s="74">
        <v>312</v>
      </c>
      <c r="Q18" s="74">
        <v>328</v>
      </c>
      <c r="R18" s="74">
        <v>571</v>
      </c>
      <c r="S18" s="74">
        <v>591</v>
      </c>
      <c r="T18" s="74">
        <v>611</v>
      </c>
      <c r="U18" s="75"/>
      <c r="V18" s="72" t="s">
        <v>86</v>
      </c>
      <c r="W18" s="74">
        <v>289</v>
      </c>
      <c r="X18" s="74">
        <v>304</v>
      </c>
      <c r="Y18" s="74">
        <v>441</v>
      </c>
      <c r="Z18" s="74">
        <v>460</v>
      </c>
      <c r="AA18" s="74">
        <v>483</v>
      </c>
    </row>
    <row r="19" spans="1:27">
      <c r="A19" s="72" t="s">
        <v>87</v>
      </c>
      <c r="B19" s="74">
        <v>424</v>
      </c>
      <c r="C19" s="74">
        <v>445</v>
      </c>
      <c r="D19" s="74">
        <v>697</v>
      </c>
      <c r="E19" s="74">
        <v>804</v>
      </c>
      <c r="F19" s="74">
        <v>981</v>
      </c>
      <c r="G19" s="75"/>
      <c r="H19" s="72" t="s">
        <v>87</v>
      </c>
      <c r="I19" s="74">
        <v>390</v>
      </c>
      <c r="J19" s="74">
        <v>410</v>
      </c>
      <c r="K19" s="74">
        <v>666</v>
      </c>
      <c r="L19" s="74">
        <v>750</v>
      </c>
      <c r="M19" s="74">
        <v>888</v>
      </c>
      <c r="N19" s="75"/>
      <c r="O19" s="72" t="s">
        <v>87</v>
      </c>
      <c r="P19" s="74">
        <v>368</v>
      </c>
      <c r="Q19" s="74">
        <v>386</v>
      </c>
      <c r="R19" s="74">
        <v>619</v>
      </c>
      <c r="S19" s="74">
        <v>701</v>
      </c>
      <c r="T19" s="74">
        <v>837</v>
      </c>
      <c r="U19" s="75"/>
      <c r="V19" s="72" t="s">
        <v>87</v>
      </c>
      <c r="W19" s="74">
        <v>346</v>
      </c>
      <c r="X19" s="74">
        <v>363</v>
      </c>
      <c r="Y19" s="74">
        <v>517</v>
      </c>
      <c r="Z19" s="74">
        <v>543</v>
      </c>
      <c r="AA19" s="74">
        <v>585</v>
      </c>
    </row>
    <row r="20" spans="1:27">
      <c r="A20" s="72" t="s">
        <v>88</v>
      </c>
      <c r="B20" s="74">
        <v>424</v>
      </c>
      <c r="C20" s="74">
        <v>445</v>
      </c>
      <c r="D20" s="74">
        <v>655</v>
      </c>
      <c r="E20" s="74">
        <v>701</v>
      </c>
      <c r="F20" s="74">
        <v>761</v>
      </c>
      <c r="G20" s="75"/>
      <c r="H20" s="72" t="s">
        <v>88</v>
      </c>
      <c r="I20" s="74">
        <v>303</v>
      </c>
      <c r="J20" s="74">
        <v>318</v>
      </c>
      <c r="K20" s="74">
        <v>563</v>
      </c>
      <c r="L20" s="74">
        <v>609</v>
      </c>
      <c r="M20" s="74">
        <v>685</v>
      </c>
      <c r="N20" s="75"/>
      <c r="O20" s="72" t="s">
        <v>88</v>
      </c>
      <c r="P20" s="74">
        <v>303</v>
      </c>
      <c r="Q20" s="74">
        <v>318</v>
      </c>
      <c r="R20" s="74">
        <v>542</v>
      </c>
      <c r="S20" s="74">
        <v>582</v>
      </c>
      <c r="T20" s="74">
        <v>648</v>
      </c>
      <c r="U20" s="75"/>
      <c r="V20" s="72" t="s">
        <v>88</v>
      </c>
      <c r="W20" s="74">
        <v>299</v>
      </c>
      <c r="X20" s="74">
        <v>314</v>
      </c>
      <c r="Y20" s="74">
        <v>455</v>
      </c>
      <c r="Z20" s="74">
        <v>474</v>
      </c>
      <c r="AA20" s="74">
        <v>496</v>
      </c>
    </row>
    <row r="21" spans="1:27">
      <c r="A21" s="72" t="s">
        <v>89</v>
      </c>
      <c r="B21" s="74">
        <v>424</v>
      </c>
      <c r="C21" s="74">
        <v>445</v>
      </c>
      <c r="D21" s="74">
        <v>735</v>
      </c>
      <c r="E21" s="74">
        <v>818</v>
      </c>
      <c r="F21" s="74">
        <v>957</v>
      </c>
      <c r="G21" s="75"/>
      <c r="H21" s="72" t="s">
        <v>89</v>
      </c>
      <c r="I21" s="74">
        <v>390</v>
      </c>
      <c r="J21" s="74">
        <v>410</v>
      </c>
      <c r="K21" s="74">
        <v>717</v>
      </c>
      <c r="L21" s="74">
        <v>787</v>
      </c>
      <c r="M21" s="74">
        <v>909</v>
      </c>
      <c r="N21" s="75"/>
      <c r="O21" s="72" t="s">
        <v>89</v>
      </c>
      <c r="P21" s="74">
        <v>368</v>
      </c>
      <c r="Q21" s="74">
        <v>386</v>
      </c>
      <c r="R21" s="74">
        <v>735</v>
      </c>
      <c r="S21" s="74">
        <v>802</v>
      </c>
      <c r="T21" s="74">
        <v>898</v>
      </c>
      <c r="U21" s="75"/>
      <c r="V21" s="72" t="s">
        <v>89</v>
      </c>
      <c r="W21" s="74">
        <v>346</v>
      </c>
      <c r="X21" s="74">
        <v>363</v>
      </c>
      <c r="Y21" s="74">
        <v>438</v>
      </c>
      <c r="Z21" s="74">
        <v>462</v>
      </c>
      <c r="AA21" s="74">
        <v>497</v>
      </c>
    </row>
    <row r="22" spans="1:27">
      <c r="A22" s="72" t="s">
        <v>90</v>
      </c>
      <c r="B22" s="74">
        <v>379</v>
      </c>
      <c r="C22" s="74">
        <v>398</v>
      </c>
      <c r="D22" s="74">
        <v>796</v>
      </c>
      <c r="E22" s="74">
        <v>880</v>
      </c>
      <c r="F22" s="74">
        <v>1018</v>
      </c>
      <c r="G22" s="75"/>
      <c r="H22" s="72" t="s">
        <v>90</v>
      </c>
      <c r="I22" s="74">
        <v>379</v>
      </c>
      <c r="J22" s="74">
        <v>390</v>
      </c>
      <c r="K22" s="74">
        <v>665</v>
      </c>
      <c r="L22" s="74">
        <v>720</v>
      </c>
      <c r="M22" s="74">
        <v>811</v>
      </c>
      <c r="N22" s="75"/>
      <c r="O22" s="72" t="s">
        <v>90</v>
      </c>
      <c r="P22" s="74">
        <v>351</v>
      </c>
      <c r="Q22" s="74">
        <v>369</v>
      </c>
      <c r="R22" s="74">
        <v>691</v>
      </c>
      <c r="S22" s="74">
        <v>702</v>
      </c>
      <c r="T22" s="74">
        <v>713</v>
      </c>
      <c r="U22" s="75"/>
      <c r="V22" s="72" t="s">
        <v>90</v>
      </c>
      <c r="W22" s="74">
        <v>325</v>
      </c>
      <c r="X22" s="74">
        <v>341</v>
      </c>
      <c r="Y22" s="74">
        <v>504</v>
      </c>
      <c r="Z22" s="74">
        <v>547</v>
      </c>
      <c r="AA22" s="74">
        <v>604</v>
      </c>
    </row>
    <row r="23" spans="1:27">
      <c r="A23" s="72" t="s">
        <v>91</v>
      </c>
      <c r="B23" s="74">
        <v>490</v>
      </c>
      <c r="C23" s="74">
        <v>500</v>
      </c>
      <c r="D23" s="74">
        <v>871</v>
      </c>
      <c r="E23" s="74">
        <v>970</v>
      </c>
      <c r="F23" s="74">
        <v>1069</v>
      </c>
      <c r="G23" s="75"/>
      <c r="H23" s="72" t="s">
        <v>91</v>
      </c>
      <c r="I23" s="74">
        <v>413</v>
      </c>
      <c r="J23" s="74">
        <v>434</v>
      </c>
      <c r="K23" s="74">
        <v>801</v>
      </c>
      <c r="L23" s="74">
        <v>877</v>
      </c>
      <c r="M23" s="74">
        <v>952</v>
      </c>
      <c r="N23" s="75"/>
      <c r="O23" s="72" t="s">
        <v>91</v>
      </c>
      <c r="P23" s="74">
        <v>460</v>
      </c>
      <c r="Q23" s="74">
        <v>483</v>
      </c>
      <c r="R23" s="74">
        <v>665</v>
      </c>
      <c r="S23" s="74">
        <v>714</v>
      </c>
      <c r="T23" s="74">
        <v>764</v>
      </c>
      <c r="U23" s="75"/>
      <c r="V23" s="72" t="s">
        <v>91</v>
      </c>
      <c r="W23" s="74">
        <v>346</v>
      </c>
      <c r="X23" s="74">
        <v>363</v>
      </c>
      <c r="Y23" s="74">
        <v>582</v>
      </c>
      <c r="Z23" s="74">
        <v>612</v>
      </c>
      <c r="AA23" s="74">
        <v>632</v>
      </c>
    </row>
    <row r="24" spans="1:27">
      <c r="A24" s="72" t="s">
        <v>92</v>
      </c>
      <c r="B24" s="74">
        <v>437</v>
      </c>
      <c r="C24" s="74">
        <v>445</v>
      </c>
      <c r="D24" s="74">
        <v>657</v>
      </c>
      <c r="E24" s="74">
        <v>748</v>
      </c>
      <c r="F24" s="74">
        <v>897</v>
      </c>
      <c r="G24" s="75"/>
      <c r="H24" s="72" t="s">
        <v>92</v>
      </c>
      <c r="I24" s="74">
        <v>402</v>
      </c>
      <c r="J24" s="74">
        <v>410</v>
      </c>
      <c r="K24" s="74">
        <v>628</v>
      </c>
      <c r="L24" s="74">
        <v>672</v>
      </c>
      <c r="M24" s="74">
        <v>751</v>
      </c>
      <c r="N24" s="75"/>
      <c r="O24" s="72" t="s">
        <v>92</v>
      </c>
      <c r="P24" s="74">
        <v>379</v>
      </c>
      <c r="Q24" s="74">
        <v>386</v>
      </c>
      <c r="R24" s="74">
        <v>596</v>
      </c>
      <c r="S24" s="74">
        <v>643</v>
      </c>
      <c r="T24" s="74">
        <v>726</v>
      </c>
      <c r="U24" s="75"/>
      <c r="V24" s="72" t="s">
        <v>92</v>
      </c>
      <c r="W24" s="74">
        <v>356</v>
      </c>
      <c r="X24" s="74">
        <v>363</v>
      </c>
      <c r="Y24" s="74">
        <v>441</v>
      </c>
      <c r="Z24" s="74">
        <v>463</v>
      </c>
      <c r="AA24" s="74">
        <v>517</v>
      </c>
    </row>
    <row r="25" spans="1:27">
      <c r="A25" s="72" t="s">
        <v>93</v>
      </c>
      <c r="B25" s="74">
        <v>424</v>
      </c>
      <c r="C25" s="74">
        <v>445</v>
      </c>
      <c r="D25" s="74">
        <v>613</v>
      </c>
      <c r="E25" s="74">
        <v>692</v>
      </c>
      <c r="F25" s="74">
        <v>823</v>
      </c>
      <c r="G25" s="75"/>
      <c r="H25" s="72" t="s">
        <v>93</v>
      </c>
      <c r="I25" s="74">
        <v>390</v>
      </c>
      <c r="J25" s="74">
        <v>410</v>
      </c>
      <c r="K25" s="74">
        <v>583</v>
      </c>
      <c r="L25" s="74">
        <v>648</v>
      </c>
      <c r="M25" s="74">
        <v>757</v>
      </c>
      <c r="N25" s="75"/>
      <c r="O25" s="72" t="s">
        <v>93</v>
      </c>
      <c r="P25" s="74">
        <v>368</v>
      </c>
      <c r="Q25" s="74">
        <v>386</v>
      </c>
      <c r="R25" s="74">
        <v>635</v>
      </c>
      <c r="S25" s="74">
        <v>698</v>
      </c>
      <c r="T25" s="74">
        <v>807</v>
      </c>
      <c r="U25" s="75"/>
      <c r="V25" s="72" t="s">
        <v>93</v>
      </c>
      <c r="W25" s="74">
        <v>346</v>
      </c>
      <c r="X25" s="74">
        <v>363</v>
      </c>
      <c r="Y25" s="74">
        <v>456</v>
      </c>
      <c r="Z25" s="74">
        <v>470</v>
      </c>
      <c r="AA25" s="74">
        <v>503</v>
      </c>
    </row>
    <row r="26" spans="1:27">
      <c r="A26" s="72" t="s">
        <v>94</v>
      </c>
      <c r="B26" s="74">
        <v>424</v>
      </c>
      <c r="C26" s="74">
        <v>445</v>
      </c>
      <c r="D26" s="74">
        <v>667</v>
      </c>
      <c r="E26" s="74">
        <v>789</v>
      </c>
      <c r="F26" s="74">
        <v>991</v>
      </c>
      <c r="G26" s="75"/>
      <c r="H26" s="72" t="s">
        <v>94</v>
      </c>
      <c r="I26" s="74">
        <v>390</v>
      </c>
      <c r="J26" s="74">
        <v>410</v>
      </c>
      <c r="K26" s="74">
        <v>657</v>
      </c>
      <c r="L26" s="74">
        <v>721</v>
      </c>
      <c r="M26" s="74">
        <v>833</v>
      </c>
      <c r="N26" s="75"/>
      <c r="O26" s="72" t="s">
        <v>94</v>
      </c>
      <c r="P26" s="74">
        <v>368</v>
      </c>
      <c r="Q26" s="74">
        <v>386</v>
      </c>
      <c r="R26" s="74">
        <v>637</v>
      </c>
      <c r="S26" s="74">
        <v>709</v>
      </c>
      <c r="T26" s="74">
        <v>835</v>
      </c>
      <c r="U26" s="75"/>
      <c r="V26" s="72" t="s">
        <v>94</v>
      </c>
      <c r="W26" s="74">
        <v>346</v>
      </c>
      <c r="X26" s="74">
        <v>363</v>
      </c>
      <c r="Y26" s="74">
        <v>443</v>
      </c>
      <c r="Z26" s="74">
        <v>467</v>
      </c>
      <c r="AA26" s="74">
        <v>494</v>
      </c>
    </row>
    <row r="27" spans="1:27" ht="14.45">
      <c r="A27" s="72" t="s">
        <v>95</v>
      </c>
      <c r="B27" s="74">
        <v>424</v>
      </c>
      <c r="C27" s="74">
        <v>458</v>
      </c>
      <c r="D27" s="74">
        <v>716</v>
      </c>
      <c r="E27" s="74">
        <v>752</v>
      </c>
      <c r="F27" s="74">
        <v>788</v>
      </c>
      <c r="G27" s="75"/>
      <c r="H27" s="72" t="s">
        <v>95</v>
      </c>
      <c r="I27" s="74">
        <v>312</v>
      </c>
      <c r="J27" s="74">
        <v>328</v>
      </c>
      <c r="K27" s="74">
        <v>623</v>
      </c>
      <c r="L27" s="74">
        <v>671</v>
      </c>
      <c r="M27" s="74">
        <v>751</v>
      </c>
      <c r="N27" s="75"/>
      <c r="O27" s="72" t="s">
        <v>95</v>
      </c>
      <c r="P27" s="74">
        <v>325</v>
      </c>
      <c r="Q27" s="74">
        <v>342</v>
      </c>
      <c r="R27" s="74">
        <v>675</v>
      </c>
      <c r="S27" s="74">
        <v>718</v>
      </c>
      <c r="T27" s="74">
        <v>760</v>
      </c>
      <c r="U27" s="75"/>
      <c r="V27" s="72" t="s">
        <v>95</v>
      </c>
      <c r="W27" s="74">
        <v>312</v>
      </c>
      <c r="X27" s="74">
        <v>328</v>
      </c>
      <c r="Y27" s="74">
        <v>525</v>
      </c>
      <c r="Z27" s="74">
        <v>547</v>
      </c>
      <c r="AA27" s="74">
        <v>584</v>
      </c>
    </row>
    <row r="28" spans="1:27" ht="14.45">
      <c r="A28" s="72" t="s">
        <v>96</v>
      </c>
      <c r="B28" s="74">
        <v>424</v>
      </c>
      <c r="C28" s="74">
        <v>445</v>
      </c>
      <c r="D28" s="74">
        <v>585</v>
      </c>
      <c r="E28" s="74">
        <v>658</v>
      </c>
      <c r="F28" s="74">
        <v>809</v>
      </c>
      <c r="G28" s="75"/>
      <c r="H28" s="72" t="s">
        <v>96</v>
      </c>
      <c r="I28" s="74">
        <v>289</v>
      </c>
      <c r="J28" s="74">
        <v>304</v>
      </c>
      <c r="K28" s="74">
        <v>593</v>
      </c>
      <c r="L28" s="74">
        <v>668</v>
      </c>
      <c r="M28" s="74">
        <v>798</v>
      </c>
      <c r="N28" s="75"/>
      <c r="O28" s="72" t="s">
        <v>96</v>
      </c>
      <c r="P28" s="74">
        <v>289</v>
      </c>
      <c r="Q28" s="74">
        <v>304</v>
      </c>
      <c r="R28" s="74">
        <v>605</v>
      </c>
      <c r="S28" s="74">
        <v>688</v>
      </c>
      <c r="T28" s="74">
        <v>831</v>
      </c>
      <c r="U28" s="75"/>
      <c r="V28" s="72" t="s">
        <v>96</v>
      </c>
      <c r="W28" s="74">
        <v>323</v>
      </c>
      <c r="X28" s="74">
        <v>340</v>
      </c>
      <c r="Y28" s="74">
        <v>523</v>
      </c>
      <c r="Z28" s="74">
        <v>585</v>
      </c>
      <c r="AA28" s="74">
        <v>686</v>
      </c>
    </row>
    <row r="29" spans="1:27" ht="14.45">
      <c r="A29" s="72" t="s">
        <v>97</v>
      </c>
      <c r="B29" s="74">
        <v>437</v>
      </c>
      <c r="C29" s="74">
        <v>445</v>
      </c>
      <c r="D29" s="74">
        <v>702</v>
      </c>
      <c r="E29" s="74">
        <v>739</v>
      </c>
      <c r="F29" s="74">
        <v>776</v>
      </c>
      <c r="G29" s="75"/>
      <c r="H29" s="72" t="s">
        <v>97</v>
      </c>
      <c r="I29" s="74">
        <v>330</v>
      </c>
      <c r="J29" s="74">
        <v>346</v>
      </c>
      <c r="K29" s="74">
        <v>621</v>
      </c>
      <c r="L29" s="74">
        <v>668</v>
      </c>
      <c r="M29" s="74">
        <v>715</v>
      </c>
      <c r="N29" s="75"/>
      <c r="O29" s="72" t="s">
        <v>97</v>
      </c>
      <c r="P29" s="74">
        <v>312</v>
      </c>
      <c r="Q29" s="74">
        <v>328</v>
      </c>
      <c r="R29" s="74">
        <v>584</v>
      </c>
      <c r="S29" s="74">
        <v>629</v>
      </c>
      <c r="T29" s="74">
        <v>675</v>
      </c>
      <c r="U29" s="75"/>
      <c r="V29" s="72" t="s">
        <v>97</v>
      </c>
      <c r="W29" s="74">
        <v>312</v>
      </c>
      <c r="X29" s="74">
        <v>328</v>
      </c>
      <c r="Y29" s="74">
        <v>538</v>
      </c>
      <c r="Z29" s="74">
        <v>556</v>
      </c>
      <c r="AA29" s="74">
        <v>587</v>
      </c>
    </row>
    <row r="30" spans="1:27" ht="14.45">
      <c r="A30" s="72" t="s">
        <v>98</v>
      </c>
      <c r="B30" s="74">
        <v>415</v>
      </c>
      <c r="C30" s="74">
        <v>424</v>
      </c>
      <c r="D30" s="74">
        <v>907</v>
      </c>
      <c r="E30" s="74">
        <v>939</v>
      </c>
      <c r="F30" s="74">
        <v>971</v>
      </c>
      <c r="G30" s="75"/>
      <c r="H30" s="72" t="s">
        <v>98</v>
      </c>
      <c r="I30" s="74">
        <v>366</v>
      </c>
      <c r="J30" s="74">
        <v>384</v>
      </c>
      <c r="K30" s="74">
        <v>803</v>
      </c>
      <c r="L30" s="74">
        <v>809</v>
      </c>
      <c r="M30" s="74">
        <v>814</v>
      </c>
      <c r="N30" s="75"/>
      <c r="O30" s="72" t="s">
        <v>98</v>
      </c>
      <c r="P30" s="74">
        <v>335</v>
      </c>
      <c r="Q30" s="74">
        <v>351</v>
      </c>
      <c r="R30" s="74">
        <v>759</v>
      </c>
      <c r="S30" s="74">
        <v>777</v>
      </c>
      <c r="T30" s="74">
        <v>795</v>
      </c>
      <c r="U30" s="75"/>
      <c r="V30" s="72" t="s">
        <v>98</v>
      </c>
      <c r="W30" s="74">
        <v>348</v>
      </c>
      <c r="X30" s="74">
        <v>366</v>
      </c>
      <c r="Y30" s="74">
        <v>532</v>
      </c>
      <c r="Z30" s="74">
        <v>574</v>
      </c>
      <c r="AA30" s="74">
        <v>643</v>
      </c>
    </row>
    <row r="31" spans="1:27" ht="14.45">
      <c r="A31" s="72" t="s">
        <v>99</v>
      </c>
      <c r="B31" s="74">
        <v>424</v>
      </c>
      <c r="C31" s="74">
        <v>445</v>
      </c>
      <c r="D31" s="74">
        <v>688</v>
      </c>
      <c r="E31" s="74">
        <v>762</v>
      </c>
      <c r="F31" s="74">
        <v>884</v>
      </c>
      <c r="G31" s="75"/>
      <c r="H31" s="72" t="s">
        <v>99</v>
      </c>
      <c r="I31" s="74">
        <v>390</v>
      </c>
      <c r="J31" s="74">
        <v>410</v>
      </c>
      <c r="K31" s="74">
        <v>624</v>
      </c>
      <c r="L31" s="74">
        <v>702</v>
      </c>
      <c r="M31" s="74">
        <v>839</v>
      </c>
      <c r="N31" s="75"/>
      <c r="O31" s="72" t="s">
        <v>99</v>
      </c>
      <c r="P31" s="74">
        <v>368</v>
      </c>
      <c r="Q31" s="74">
        <v>386</v>
      </c>
      <c r="R31" s="74">
        <v>598</v>
      </c>
      <c r="S31" s="74">
        <v>678</v>
      </c>
      <c r="T31" s="74">
        <v>816</v>
      </c>
      <c r="U31" s="75"/>
      <c r="V31" s="72" t="s">
        <v>99</v>
      </c>
      <c r="W31" s="74">
        <v>346</v>
      </c>
      <c r="X31" s="74">
        <v>363</v>
      </c>
      <c r="Y31" s="74">
        <v>484</v>
      </c>
      <c r="Z31" s="74">
        <v>515</v>
      </c>
      <c r="AA31" s="74">
        <v>570</v>
      </c>
    </row>
    <row r="32" spans="1:27" ht="14.45">
      <c r="A32" s="72" t="s">
        <v>100</v>
      </c>
      <c r="B32" s="74">
        <v>437</v>
      </c>
      <c r="C32" s="74">
        <v>445</v>
      </c>
      <c r="D32" s="74">
        <v>730</v>
      </c>
      <c r="E32" s="74">
        <v>855</v>
      </c>
      <c r="F32" s="74">
        <v>1060</v>
      </c>
      <c r="G32" s="75"/>
      <c r="H32" s="72" t="s">
        <v>100</v>
      </c>
      <c r="I32" s="74">
        <v>402</v>
      </c>
      <c r="J32" s="74">
        <v>410</v>
      </c>
      <c r="K32" s="74">
        <v>786</v>
      </c>
      <c r="L32" s="74">
        <v>867</v>
      </c>
      <c r="M32" s="74">
        <v>1005</v>
      </c>
      <c r="N32" s="75"/>
      <c r="O32" s="72" t="s">
        <v>100</v>
      </c>
      <c r="P32" s="74">
        <v>379</v>
      </c>
      <c r="Q32" s="74">
        <v>386</v>
      </c>
      <c r="R32" s="74">
        <v>687</v>
      </c>
      <c r="S32" s="74">
        <v>780</v>
      </c>
      <c r="T32" s="74">
        <v>933</v>
      </c>
      <c r="U32" s="75"/>
      <c r="V32" s="72" t="s">
        <v>100</v>
      </c>
      <c r="W32" s="74">
        <v>335</v>
      </c>
      <c r="X32" s="74">
        <v>341</v>
      </c>
      <c r="Y32" s="74">
        <v>598</v>
      </c>
      <c r="Z32" s="74">
        <v>638</v>
      </c>
      <c r="AA32" s="74">
        <v>677</v>
      </c>
    </row>
    <row r="33" spans="1:27" ht="14.45">
      <c r="A33" s="72" t="s">
        <v>101</v>
      </c>
      <c r="B33" s="74">
        <v>366</v>
      </c>
      <c r="C33" s="74">
        <v>384</v>
      </c>
      <c r="D33" s="74">
        <v>720</v>
      </c>
      <c r="E33" s="74">
        <v>915</v>
      </c>
      <c r="F33" s="74">
        <v>1236</v>
      </c>
      <c r="G33" s="75"/>
      <c r="H33" s="72" t="s">
        <v>101</v>
      </c>
      <c r="I33" s="74">
        <v>356</v>
      </c>
      <c r="J33" s="74">
        <v>374</v>
      </c>
      <c r="K33" s="74">
        <v>678</v>
      </c>
      <c r="L33" s="74">
        <v>715</v>
      </c>
      <c r="M33" s="74">
        <v>752</v>
      </c>
      <c r="N33" s="75"/>
      <c r="O33" s="72" t="s">
        <v>101</v>
      </c>
      <c r="P33" s="74">
        <v>356</v>
      </c>
      <c r="Q33" s="74">
        <v>368</v>
      </c>
      <c r="R33" s="74">
        <v>662</v>
      </c>
      <c r="S33" s="74">
        <v>701</v>
      </c>
      <c r="T33" s="74">
        <v>740</v>
      </c>
      <c r="U33" s="75"/>
      <c r="V33" s="72" t="s">
        <v>101</v>
      </c>
      <c r="W33" s="74">
        <v>312</v>
      </c>
      <c r="X33" s="74">
        <v>322</v>
      </c>
      <c r="Y33" s="74">
        <v>443</v>
      </c>
      <c r="Z33" s="74">
        <v>465</v>
      </c>
      <c r="AA33" s="74">
        <v>492</v>
      </c>
    </row>
    <row r="34" spans="1:27" ht="14.45">
      <c r="A34" s="72" t="s">
        <v>102</v>
      </c>
      <c r="B34" s="74">
        <v>424</v>
      </c>
      <c r="C34" s="74">
        <v>445</v>
      </c>
      <c r="D34" s="74">
        <v>598</v>
      </c>
      <c r="E34" s="74">
        <v>698</v>
      </c>
      <c r="F34" s="74">
        <v>862</v>
      </c>
      <c r="G34" s="75"/>
      <c r="H34" s="72" t="s">
        <v>102</v>
      </c>
      <c r="I34" s="74">
        <v>390</v>
      </c>
      <c r="J34" s="74">
        <v>410</v>
      </c>
      <c r="K34" s="74">
        <v>615</v>
      </c>
      <c r="L34" s="74">
        <v>691</v>
      </c>
      <c r="M34" s="74">
        <v>823</v>
      </c>
      <c r="N34" s="75"/>
      <c r="O34" s="72" t="s">
        <v>102</v>
      </c>
      <c r="P34" s="74">
        <v>368</v>
      </c>
      <c r="Q34" s="74">
        <v>386</v>
      </c>
      <c r="R34" s="74">
        <v>620</v>
      </c>
      <c r="S34" s="74">
        <v>691</v>
      </c>
      <c r="T34" s="74">
        <v>814</v>
      </c>
      <c r="U34" s="75"/>
      <c r="V34" s="72" t="s">
        <v>102</v>
      </c>
      <c r="W34" s="74">
        <v>346</v>
      </c>
      <c r="X34" s="74">
        <v>363</v>
      </c>
      <c r="Y34" s="74">
        <v>640</v>
      </c>
      <c r="Z34" s="74">
        <v>640</v>
      </c>
      <c r="AA34" s="74">
        <v>641</v>
      </c>
    </row>
    <row r="35" spans="1:27" ht="14.45">
      <c r="A35" s="72" t="s">
        <v>103</v>
      </c>
      <c r="B35" s="74">
        <v>424</v>
      </c>
      <c r="C35" s="74">
        <v>445</v>
      </c>
      <c r="D35" s="74">
        <v>585</v>
      </c>
      <c r="E35" s="74">
        <v>618</v>
      </c>
      <c r="F35" s="74">
        <v>702</v>
      </c>
      <c r="G35" s="75"/>
      <c r="H35" s="72" t="s">
        <v>103</v>
      </c>
      <c r="I35" s="74">
        <v>289</v>
      </c>
      <c r="J35" s="74">
        <v>304</v>
      </c>
      <c r="K35" s="74">
        <v>547</v>
      </c>
      <c r="L35" s="74">
        <v>587</v>
      </c>
      <c r="M35" s="74">
        <v>655</v>
      </c>
      <c r="N35" s="75"/>
      <c r="O35" s="72" t="s">
        <v>103</v>
      </c>
      <c r="P35" s="74">
        <v>312</v>
      </c>
      <c r="Q35" s="74">
        <v>328</v>
      </c>
      <c r="R35" s="74">
        <v>529</v>
      </c>
      <c r="S35" s="74">
        <v>592</v>
      </c>
      <c r="T35" s="74">
        <v>697</v>
      </c>
      <c r="U35" s="75"/>
      <c r="V35" s="72" t="s">
        <v>103</v>
      </c>
      <c r="W35" s="74">
        <v>289</v>
      </c>
      <c r="X35" s="74">
        <v>304</v>
      </c>
      <c r="Y35" s="74">
        <v>499</v>
      </c>
      <c r="Z35" s="74">
        <v>519</v>
      </c>
      <c r="AA35" s="74">
        <v>553</v>
      </c>
    </row>
    <row r="36" spans="1:27" ht="14.45">
      <c r="A36" s="72" t="s">
        <v>104</v>
      </c>
      <c r="B36" s="74">
        <v>544</v>
      </c>
      <c r="C36" s="74">
        <v>571</v>
      </c>
      <c r="D36" s="74">
        <v>1131</v>
      </c>
      <c r="E36" s="74">
        <v>1202</v>
      </c>
      <c r="F36" s="74">
        <v>1318</v>
      </c>
      <c r="G36" s="75"/>
      <c r="H36" s="72" t="s">
        <v>104</v>
      </c>
      <c r="I36" s="74">
        <v>469</v>
      </c>
      <c r="J36" s="74">
        <v>492</v>
      </c>
      <c r="K36" s="74">
        <v>994</v>
      </c>
      <c r="L36" s="74">
        <v>1052</v>
      </c>
      <c r="M36" s="74">
        <v>1147</v>
      </c>
      <c r="N36" s="75"/>
      <c r="O36" s="72" t="s">
        <v>104</v>
      </c>
      <c r="P36" s="74">
        <v>446</v>
      </c>
      <c r="Q36" s="74">
        <v>469</v>
      </c>
      <c r="R36" s="74">
        <v>973</v>
      </c>
      <c r="S36" s="74">
        <v>1013</v>
      </c>
      <c r="T36" s="74">
        <v>1077</v>
      </c>
      <c r="U36" s="75"/>
      <c r="V36" s="72" t="s">
        <v>104</v>
      </c>
      <c r="W36" s="74">
        <v>419</v>
      </c>
      <c r="X36" s="74">
        <v>440</v>
      </c>
      <c r="Y36" s="74">
        <v>685</v>
      </c>
      <c r="Z36" s="74">
        <v>710</v>
      </c>
      <c r="AA36" s="74">
        <v>746</v>
      </c>
    </row>
    <row r="37" spans="1:27" ht="14.45">
      <c r="A37" s="72" t="s">
        <v>105</v>
      </c>
      <c r="B37" s="74">
        <v>424</v>
      </c>
      <c r="C37" s="74">
        <v>445</v>
      </c>
      <c r="D37" s="74">
        <v>851</v>
      </c>
      <c r="E37" s="74">
        <v>872</v>
      </c>
      <c r="F37" s="74">
        <v>907</v>
      </c>
      <c r="G37" s="75"/>
      <c r="H37" s="72" t="s">
        <v>105</v>
      </c>
      <c r="I37" s="74">
        <v>402</v>
      </c>
      <c r="J37" s="74">
        <v>422</v>
      </c>
      <c r="K37" s="74">
        <v>865</v>
      </c>
      <c r="L37" s="74">
        <v>925</v>
      </c>
      <c r="M37" s="74">
        <v>1025</v>
      </c>
      <c r="N37" s="75"/>
      <c r="O37" s="72" t="s">
        <v>105</v>
      </c>
      <c r="P37" s="74">
        <v>368</v>
      </c>
      <c r="Q37" s="74">
        <v>386</v>
      </c>
      <c r="R37" s="74">
        <v>727</v>
      </c>
      <c r="S37" s="74">
        <v>775</v>
      </c>
      <c r="T37" s="74">
        <v>854</v>
      </c>
      <c r="U37" s="75"/>
      <c r="V37" s="72" t="s">
        <v>105</v>
      </c>
      <c r="W37" s="74">
        <v>281</v>
      </c>
      <c r="X37" s="74">
        <v>295</v>
      </c>
      <c r="Y37" s="74">
        <v>530</v>
      </c>
      <c r="Z37" s="74">
        <v>565</v>
      </c>
      <c r="AA37" s="74">
        <v>622</v>
      </c>
    </row>
    <row r="38" spans="1:27" ht="14.45">
      <c r="A38" s="72" t="s">
        <v>106</v>
      </c>
      <c r="B38" s="74">
        <v>433</v>
      </c>
      <c r="C38" s="74">
        <v>454</v>
      </c>
      <c r="D38" s="74">
        <v>850</v>
      </c>
      <c r="E38" s="74">
        <v>855</v>
      </c>
      <c r="F38" s="74">
        <v>861</v>
      </c>
      <c r="G38" s="75"/>
      <c r="H38" s="72" t="s">
        <v>106</v>
      </c>
      <c r="I38" s="74">
        <v>423</v>
      </c>
      <c r="J38" s="74">
        <v>445</v>
      </c>
      <c r="K38" s="74">
        <v>755</v>
      </c>
      <c r="L38" s="74">
        <v>776</v>
      </c>
      <c r="M38" s="74">
        <v>811</v>
      </c>
      <c r="N38" s="75"/>
      <c r="O38" s="72" t="s">
        <v>106</v>
      </c>
      <c r="P38" s="74">
        <v>388</v>
      </c>
      <c r="Q38" s="74">
        <v>408</v>
      </c>
      <c r="R38" s="74">
        <v>726</v>
      </c>
      <c r="S38" s="74">
        <v>750</v>
      </c>
      <c r="T38" s="74">
        <v>790</v>
      </c>
      <c r="U38" s="75"/>
      <c r="V38" s="72" t="s">
        <v>106</v>
      </c>
      <c r="W38" s="74">
        <v>339</v>
      </c>
      <c r="X38" s="74">
        <v>355</v>
      </c>
      <c r="Y38" s="74">
        <v>474</v>
      </c>
      <c r="Z38" s="74">
        <v>498</v>
      </c>
      <c r="AA38" s="74">
        <v>529</v>
      </c>
    </row>
    <row r="39" spans="1:27" ht="14.45">
      <c r="A39" s="72" t="s">
        <v>107</v>
      </c>
      <c r="B39" s="74">
        <v>437</v>
      </c>
      <c r="C39" s="74">
        <v>445</v>
      </c>
      <c r="D39" s="74">
        <v>830</v>
      </c>
      <c r="E39" s="74">
        <v>945</v>
      </c>
      <c r="F39" s="74">
        <v>1093</v>
      </c>
      <c r="G39" s="75"/>
      <c r="H39" s="72" t="s">
        <v>107</v>
      </c>
      <c r="I39" s="74">
        <v>403</v>
      </c>
      <c r="J39" s="74">
        <v>412</v>
      </c>
      <c r="K39" s="74">
        <v>786</v>
      </c>
      <c r="L39" s="74">
        <v>869</v>
      </c>
      <c r="M39" s="74">
        <v>953</v>
      </c>
      <c r="N39" s="75"/>
      <c r="O39" s="72" t="s">
        <v>107</v>
      </c>
      <c r="P39" s="74">
        <v>379</v>
      </c>
      <c r="Q39" s="74">
        <v>386</v>
      </c>
      <c r="R39" s="74">
        <v>804</v>
      </c>
      <c r="S39" s="74">
        <v>852</v>
      </c>
      <c r="T39" s="74">
        <v>931</v>
      </c>
      <c r="U39" s="75"/>
      <c r="V39" s="72" t="s">
        <v>107</v>
      </c>
      <c r="W39" s="74">
        <v>335</v>
      </c>
      <c r="X39" s="74">
        <v>341</v>
      </c>
      <c r="Y39" s="74">
        <v>578</v>
      </c>
      <c r="Z39" s="74">
        <v>601</v>
      </c>
      <c r="AA39" s="74">
        <v>638</v>
      </c>
    </row>
    <row r="40" spans="1:27" ht="14.45">
      <c r="A40" s="72" t="s">
        <v>108</v>
      </c>
      <c r="B40" s="74">
        <v>379</v>
      </c>
      <c r="C40" s="74">
        <v>398</v>
      </c>
      <c r="D40" s="74">
        <v>804</v>
      </c>
      <c r="E40" s="74">
        <v>888</v>
      </c>
      <c r="F40" s="74">
        <v>1026</v>
      </c>
      <c r="G40" s="75"/>
      <c r="H40" s="72" t="s">
        <v>108</v>
      </c>
      <c r="I40" s="74">
        <v>370</v>
      </c>
      <c r="J40" s="74">
        <v>388</v>
      </c>
      <c r="K40" s="74">
        <v>784</v>
      </c>
      <c r="L40" s="74">
        <v>845</v>
      </c>
      <c r="M40" s="74">
        <v>945</v>
      </c>
      <c r="N40" s="75"/>
      <c r="O40" s="72" t="s">
        <v>108</v>
      </c>
      <c r="P40" s="74">
        <v>335</v>
      </c>
      <c r="Q40" s="74">
        <v>351</v>
      </c>
      <c r="R40" s="74">
        <v>776</v>
      </c>
      <c r="S40" s="74">
        <v>824</v>
      </c>
      <c r="T40" s="74">
        <v>903</v>
      </c>
      <c r="U40" s="75"/>
      <c r="V40" s="72" t="s">
        <v>108</v>
      </c>
      <c r="W40" s="74">
        <v>348</v>
      </c>
      <c r="X40" s="74">
        <v>366</v>
      </c>
      <c r="Y40" s="74">
        <v>500</v>
      </c>
      <c r="Z40" s="74">
        <v>522</v>
      </c>
      <c r="AA40" s="74">
        <v>559</v>
      </c>
    </row>
    <row r="41" spans="1:27" ht="14.45">
      <c r="A41" s="72" t="s">
        <v>109</v>
      </c>
      <c r="B41" s="74">
        <v>424</v>
      </c>
      <c r="C41" s="74">
        <v>445</v>
      </c>
      <c r="D41" s="74">
        <v>667</v>
      </c>
      <c r="E41" s="74">
        <v>791</v>
      </c>
      <c r="F41" s="74">
        <v>996</v>
      </c>
      <c r="G41" s="75"/>
      <c r="H41" s="72" t="s">
        <v>109</v>
      </c>
      <c r="I41" s="74">
        <v>390</v>
      </c>
      <c r="J41" s="74">
        <v>410</v>
      </c>
      <c r="K41" s="74">
        <v>636</v>
      </c>
      <c r="L41" s="74">
        <v>723</v>
      </c>
      <c r="M41" s="74">
        <v>873</v>
      </c>
      <c r="N41" s="75"/>
      <c r="O41" s="72" t="s">
        <v>109</v>
      </c>
      <c r="P41" s="74">
        <v>368</v>
      </c>
      <c r="Q41" s="74">
        <v>386</v>
      </c>
      <c r="R41" s="74">
        <v>638</v>
      </c>
      <c r="S41" s="74">
        <v>712</v>
      </c>
      <c r="T41" s="74">
        <v>841</v>
      </c>
      <c r="U41" s="75"/>
      <c r="V41" s="72" t="s">
        <v>109</v>
      </c>
      <c r="W41" s="74">
        <v>346</v>
      </c>
      <c r="X41" s="74">
        <v>363</v>
      </c>
      <c r="Y41" s="74">
        <v>500</v>
      </c>
      <c r="Z41" s="74">
        <v>512</v>
      </c>
      <c r="AA41" s="74">
        <v>524</v>
      </c>
    </row>
    <row r="42" spans="1:27" ht="14.45">
      <c r="A42" s="72" t="s">
        <v>110</v>
      </c>
      <c r="B42" s="74">
        <v>437</v>
      </c>
      <c r="C42" s="74">
        <v>445</v>
      </c>
      <c r="D42" s="74">
        <v>599</v>
      </c>
      <c r="E42" s="74">
        <v>683</v>
      </c>
      <c r="F42" s="74">
        <v>822</v>
      </c>
      <c r="G42" s="75"/>
      <c r="H42" s="72" t="s">
        <v>110</v>
      </c>
      <c r="I42" s="74">
        <v>402</v>
      </c>
      <c r="J42" s="74">
        <v>410</v>
      </c>
      <c r="K42" s="74">
        <v>585</v>
      </c>
      <c r="L42" s="74">
        <v>654</v>
      </c>
      <c r="M42" s="74">
        <v>767</v>
      </c>
      <c r="N42" s="75"/>
      <c r="O42" s="72" t="s">
        <v>110</v>
      </c>
      <c r="P42" s="74">
        <v>379</v>
      </c>
      <c r="Q42" s="74">
        <v>386</v>
      </c>
      <c r="R42" s="74">
        <v>538</v>
      </c>
      <c r="S42" s="74">
        <v>601</v>
      </c>
      <c r="T42" s="74">
        <v>703</v>
      </c>
      <c r="U42" s="75"/>
      <c r="V42" s="72" t="s">
        <v>110</v>
      </c>
      <c r="W42" s="74">
        <v>356</v>
      </c>
      <c r="X42" s="74">
        <v>363</v>
      </c>
      <c r="Y42" s="74">
        <v>451</v>
      </c>
      <c r="Z42" s="74">
        <v>473</v>
      </c>
      <c r="AA42" s="74">
        <v>497</v>
      </c>
    </row>
    <row r="43" spans="1:27" ht="14.45">
      <c r="A43" s="72" t="s">
        <v>111</v>
      </c>
      <c r="B43" s="74">
        <v>437</v>
      </c>
      <c r="C43" s="74">
        <v>458</v>
      </c>
      <c r="D43" s="74">
        <v>716</v>
      </c>
      <c r="E43" s="74">
        <v>780</v>
      </c>
      <c r="F43" s="74">
        <v>885</v>
      </c>
      <c r="G43" s="75"/>
      <c r="H43" s="72" t="s">
        <v>111</v>
      </c>
      <c r="I43" s="74">
        <v>402</v>
      </c>
      <c r="J43" s="74">
        <v>422</v>
      </c>
      <c r="K43" s="74">
        <v>689</v>
      </c>
      <c r="L43" s="74">
        <v>734</v>
      </c>
      <c r="M43" s="74">
        <v>808</v>
      </c>
      <c r="N43" s="75"/>
      <c r="O43" s="72" t="s">
        <v>111</v>
      </c>
      <c r="P43" s="74">
        <v>402</v>
      </c>
      <c r="Q43" s="74">
        <v>422</v>
      </c>
      <c r="R43" s="74">
        <v>690</v>
      </c>
      <c r="S43" s="74">
        <v>734</v>
      </c>
      <c r="T43" s="74">
        <v>805</v>
      </c>
      <c r="U43" s="75"/>
      <c r="V43" s="72" t="s">
        <v>111</v>
      </c>
      <c r="W43" s="74">
        <v>356</v>
      </c>
      <c r="X43" s="74">
        <v>374</v>
      </c>
      <c r="Y43" s="74">
        <v>546</v>
      </c>
      <c r="Z43" s="74">
        <v>565</v>
      </c>
      <c r="AA43" s="74">
        <v>595</v>
      </c>
    </row>
    <row r="44" spans="1:27" ht="14.45">
      <c r="A44" s="72" t="s">
        <v>112</v>
      </c>
      <c r="B44" s="74">
        <v>424</v>
      </c>
      <c r="C44" s="74">
        <v>445</v>
      </c>
      <c r="D44" s="74">
        <v>589</v>
      </c>
      <c r="E44" s="74">
        <v>665</v>
      </c>
      <c r="F44" s="74">
        <v>791</v>
      </c>
      <c r="G44" s="75"/>
      <c r="H44" s="72" t="s">
        <v>112</v>
      </c>
      <c r="I44" s="74">
        <v>390</v>
      </c>
      <c r="J44" s="74">
        <v>410</v>
      </c>
      <c r="K44" s="74">
        <v>541</v>
      </c>
      <c r="L44" s="74">
        <v>604</v>
      </c>
      <c r="M44" s="74">
        <v>739</v>
      </c>
      <c r="N44" s="75"/>
      <c r="O44" s="72" t="s">
        <v>112</v>
      </c>
      <c r="P44" s="74">
        <v>368</v>
      </c>
      <c r="Q44" s="74">
        <v>386</v>
      </c>
      <c r="R44" s="74">
        <v>607</v>
      </c>
      <c r="S44" s="74">
        <v>676</v>
      </c>
      <c r="T44" s="74">
        <v>796</v>
      </c>
      <c r="U44" s="75"/>
      <c r="V44" s="72" t="s">
        <v>112</v>
      </c>
      <c r="W44" s="74">
        <v>281</v>
      </c>
      <c r="X44" s="74">
        <v>295</v>
      </c>
      <c r="Y44" s="74">
        <v>433</v>
      </c>
      <c r="Z44" s="74">
        <v>461</v>
      </c>
      <c r="AA44" s="74">
        <v>498</v>
      </c>
    </row>
    <row r="45" spans="1:27" ht="14.45">
      <c r="A45" s="72" t="s">
        <v>113</v>
      </c>
      <c r="B45" s="74">
        <v>455</v>
      </c>
      <c r="C45" s="74">
        <v>478</v>
      </c>
      <c r="D45" s="74">
        <v>1044</v>
      </c>
      <c r="E45" s="74">
        <v>1128</v>
      </c>
      <c r="F45" s="74">
        <v>1266</v>
      </c>
      <c r="G45" s="75"/>
      <c r="H45" s="72" t="s">
        <v>113</v>
      </c>
      <c r="I45" s="74">
        <v>437</v>
      </c>
      <c r="J45" s="74">
        <v>458</v>
      </c>
      <c r="K45" s="74">
        <v>1031</v>
      </c>
      <c r="L45" s="74">
        <v>1092</v>
      </c>
      <c r="M45" s="74">
        <v>1192</v>
      </c>
      <c r="N45" s="75"/>
      <c r="O45" s="72" t="s">
        <v>113</v>
      </c>
      <c r="P45" s="74">
        <v>392</v>
      </c>
      <c r="Q45" s="74">
        <v>412</v>
      </c>
      <c r="R45" s="74">
        <v>1060</v>
      </c>
      <c r="S45" s="74">
        <v>1108</v>
      </c>
      <c r="T45" s="74">
        <v>1187</v>
      </c>
      <c r="U45" s="75"/>
      <c r="V45" s="72" t="s">
        <v>113</v>
      </c>
      <c r="W45" s="74">
        <v>392</v>
      </c>
      <c r="X45" s="74">
        <v>412</v>
      </c>
      <c r="Y45" s="74">
        <v>643</v>
      </c>
      <c r="Z45" s="74">
        <v>673</v>
      </c>
      <c r="AA45" s="74">
        <v>704</v>
      </c>
    </row>
    <row r="46" spans="1:27" ht="14.45">
      <c r="A46" s="72" t="s">
        <v>114</v>
      </c>
      <c r="B46" s="74">
        <v>424</v>
      </c>
      <c r="C46" s="74">
        <v>445</v>
      </c>
      <c r="D46" s="74">
        <v>655</v>
      </c>
      <c r="E46" s="74">
        <v>764</v>
      </c>
      <c r="F46" s="74">
        <v>838</v>
      </c>
      <c r="G46" s="75"/>
      <c r="H46" s="72" t="s">
        <v>114</v>
      </c>
      <c r="I46" s="74">
        <v>390</v>
      </c>
      <c r="J46" s="74">
        <v>410</v>
      </c>
      <c r="K46" s="74">
        <v>541</v>
      </c>
      <c r="L46" s="74">
        <v>617</v>
      </c>
      <c r="M46" s="74">
        <v>718</v>
      </c>
      <c r="N46" s="75"/>
      <c r="O46" s="72" t="s">
        <v>114</v>
      </c>
      <c r="P46" s="74">
        <v>368</v>
      </c>
      <c r="Q46" s="74">
        <v>386</v>
      </c>
      <c r="R46" s="74">
        <v>515</v>
      </c>
      <c r="S46" s="74">
        <v>543</v>
      </c>
      <c r="T46" s="74">
        <v>571</v>
      </c>
      <c r="U46" s="75"/>
      <c r="V46" s="72" t="s">
        <v>114</v>
      </c>
      <c r="W46" s="74">
        <v>346</v>
      </c>
      <c r="X46" s="74">
        <v>363</v>
      </c>
      <c r="Y46" s="74">
        <v>443</v>
      </c>
      <c r="Z46" s="74">
        <v>466</v>
      </c>
      <c r="AA46" s="74">
        <v>503</v>
      </c>
    </row>
    <row r="47" spans="1:27" ht="14.45">
      <c r="A47" s="72" t="s">
        <v>115</v>
      </c>
      <c r="B47" s="74">
        <v>424</v>
      </c>
      <c r="C47" s="74">
        <v>445</v>
      </c>
      <c r="D47" s="74">
        <v>821</v>
      </c>
      <c r="E47" s="74">
        <v>878</v>
      </c>
      <c r="F47" s="74">
        <v>934</v>
      </c>
      <c r="G47" s="75"/>
      <c r="H47" s="72" t="s">
        <v>115</v>
      </c>
      <c r="I47" s="74">
        <v>335</v>
      </c>
      <c r="J47" s="74">
        <v>351</v>
      </c>
      <c r="K47" s="74">
        <v>686</v>
      </c>
      <c r="L47" s="74">
        <v>702</v>
      </c>
      <c r="M47" s="74">
        <v>719</v>
      </c>
      <c r="N47" s="75"/>
      <c r="O47" s="72" t="s">
        <v>115</v>
      </c>
      <c r="P47" s="74">
        <v>312</v>
      </c>
      <c r="Q47" s="74">
        <v>328</v>
      </c>
      <c r="R47" s="74">
        <v>657</v>
      </c>
      <c r="S47" s="74">
        <v>681</v>
      </c>
      <c r="T47" s="74">
        <v>706</v>
      </c>
      <c r="U47" s="75"/>
      <c r="V47" s="72" t="s">
        <v>115</v>
      </c>
      <c r="W47" s="74">
        <v>312</v>
      </c>
      <c r="X47" s="74">
        <v>328</v>
      </c>
      <c r="Y47" s="74">
        <v>547</v>
      </c>
      <c r="Z47" s="74">
        <v>555</v>
      </c>
      <c r="AA47" s="74">
        <v>567</v>
      </c>
    </row>
    <row r="48" spans="1:27" ht="14.45">
      <c r="A48" s="72" t="s">
        <v>116</v>
      </c>
      <c r="B48" s="74">
        <v>437</v>
      </c>
      <c r="C48" s="74">
        <v>445</v>
      </c>
      <c r="D48" s="74">
        <v>634</v>
      </c>
      <c r="E48" s="74">
        <v>733</v>
      </c>
      <c r="F48" s="74">
        <v>897</v>
      </c>
      <c r="G48" s="75"/>
      <c r="H48" s="72" t="s">
        <v>116</v>
      </c>
      <c r="I48" s="74">
        <v>402</v>
      </c>
      <c r="J48" s="74">
        <v>410</v>
      </c>
      <c r="K48" s="74">
        <v>568</v>
      </c>
      <c r="L48" s="74">
        <v>634</v>
      </c>
      <c r="M48" s="74">
        <v>743</v>
      </c>
      <c r="N48" s="75"/>
      <c r="O48" s="72" t="s">
        <v>116</v>
      </c>
      <c r="P48" s="74">
        <v>375</v>
      </c>
      <c r="Q48" s="74">
        <v>386</v>
      </c>
      <c r="R48" s="74">
        <v>529</v>
      </c>
      <c r="S48" s="74">
        <v>560</v>
      </c>
      <c r="T48" s="74">
        <v>601</v>
      </c>
      <c r="U48" s="75"/>
      <c r="V48" s="72" t="s">
        <v>116</v>
      </c>
      <c r="W48" s="74">
        <v>353</v>
      </c>
      <c r="X48" s="74">
        <v>363</v>
      </c>
      <c r="Y48" s="74">
        <v>436</v>
      </c>
      <c r="Z48" s="74">
        <v>453</v>
      </c>
      <c r="AA48" s="74">
        <v>472</v>
      </c>
    </row>
    <row r="49" spans="1:27" ht="14.45">
      <c r="A49" s="72" t="s">
        <v>117</v>
      </c>
      <c r="B49" s="74">
        <v>437</v>
      </c>
      <c r="C49" s="74">
        <v>445</v>
      </c>
      <c r="D49" s="74">
        <v>637</v>
      </c>
      <c r="E49" s="74">
        <v>739</v>
      </c>
      <c r="F49" s="74">
        <v>909</v>
      </c>
      <c r="G49" s="75"/>
      <c r="H49" s="72" t="s">
        <v>117</v>
      </c>
      <c r="I49" s="74">
        <v>402</v>
      </c>
      <c r="J49" s="74">
        <v>410</v>
      </c>
      <c r="K49" s="74">
        <v>624</v>
      </c>
      <c r="L49" s="74">
        <v>716</v>
      </c>
      <c r="M49" s="74">
        <v>869</v>
      </c>
      <c r="N49" s="75"/>
      <c r="O49" s="72" t="s">
        <v>117</v>
      </c>
      <c r="P49" s="74">
        <v>335</v>
      </c>
      <c r="Q49" s="74">
        <v>351</v>
      </c>
      <c r="R49" s="74">
        <v>616</v>
      </c>
      <c r="S49" s="74">
        <v>646</v>
      </c>
      <c r="T49" s="74">
        <v>675</v>
      </c>
      <c r="U49" s="75"/>
      <c r="V49" s="72" t="s">
        <v>117</v>
      </c>
      <c r="W49" s="74">
        <v>289</v>
      </c>
      <c r="X49" s="74">
        <v>304</v>
      </c>
      <c r="Y49" s="74">
        <v>484</v>
      </c>
      <c r="Z49" s="74">
        <v>511</v>
      </c>
      <c r="AA49" s="74">
        <v>542</v>
      </c>
    </row>
    <row r="50" spans="1:27" ht="14.45">
      <c r="A50" s="72" t="s">
        <v>118</v>
      </c>
      <c r="B50" s="74">
        <v>424</v>
      </c>
      <c r="C50" s="74">
        <v>445</v>
      </c>
      <c r="D50" s="74">
        <v>621</v>
      </c>
      <c r="E50" s="74">
        <v>721</v>
      </c>
      <c r="F50" s="74">
        <v>887</v>
      </c>
      <c r="G50" s="75"/>
      <c r="H50" s="72" t="s">
        <v>118</v>
      </c>
      <c r="I50" s="74">
        <v>390</v>
      </c>
      <c r="J50" s="74">
        <v>410</v>
      </c>
      <c r="K50" s="74">
        <v>583</v>
      </c>
      <c r="L50" s="74">
        <v>641</v>
      </c>
      <c r="M50" s="74">
        <v>736</v>
      </c>
      <c r="N50" s="75"/>
      <c r="O50" s="72" t="s">
        <v>118</v>
      </c>
      <c r="P50" s="74">
        <v>368</v>
      </c>
      <c r="Q50" s="74">
        <v>386</v>
      </c>
      <c r="R50" s="74">
        <v>604</v>
      </c>
      <c r="S50" s="74">
        <v>647</v>
      </c>
      <c r="T50" s="74">
        <v>719</v>
      </c>
      <c r="U50" s="75"/>
      <c r="V50" s="72" t="s">
        <v>118</v>
      </c>
      <c r="W50" s="74">
        <v>346</v>
      </c>
      <c r="X50" s="74">
        <v>363</v>
      </c>
      <c r="Y50" s="74">
        <v>452</v>
      </c>
      <c r="Z50" s="74">
        <v>474</v>
      </c>
      <c r="AA50" s="74">
        <v>511</v>
      </c>
    </row>
    <row r="51" spans="1:27" ht="14.45">
      <c r="A51" s="72" t="s">
        <v>119</v>
      </c>
      <c r="B51" s="74">
        <v>424</v>
      </c>
      <c r="C51" s="74">
        <v>445</v>
      </c>
      <c r="D51" s="74">
        <v>624</v>
      </c>
      <c r="E51" s="74">
        <v>719</v>
      </c>
      <c r="F51" s="74">
        <v>876</v>
      </c>
      <c r="G51" s="75"/>
      <c r="H51" s="72" t="s">
        <v>119</v>
      </c>
      <c r="I51" s="74">
        <v>390</v>
      </c>
      <c r="J51" s="74">
        <v>410</v>
      </c>
      <c r="K51" s="74">
        <v>579</v>
      </c>
      <c r="L51" s="74">
        <v>653</v>
      </c>
      <c r="M51" s="74">
        <v>774</v>
      </c>
      <c r="N51" s="75"/>
      <c r="O51" s="72" t="s">
        <v>119</v>
      </c>
      <c r="P51" s="74">
        <v>368</v>
      </c>
      <c r="Q51" s="74">
        <v>386</v>
      </c>
      <c r="R51" s="74">
        <v>569</v>
      </c>
      <c r="S51" s="74">
        <v>574</v>
      </c>
      <c r="T51" s="74">
        <v>702</v>
      </c>
      <c r="U51" s="75"/>
      <c r="V51" s="72" t="s">
        <v>119</v>
      </c>
      <c r="W51" s="74">
        <v>346</v>
      </c>
      <c r="X51" s="74">
        <v>363</v>
      </c>
      <c r="Y51" s="74">
        <v>471</v>
      </c>
      <c r="Z51" s="74">
        <v>500</v>
      </c>
      <c r="AA51" s="74">
        <v>545</v>
      </c>
    </row>
    <row r="52" spans="1:27" ht="14.45">
      <c r="A52" s="72" t="s">
        <v>120</v>
      </c>
      <c r="B52" s="74">
        <v>437</v>
      </c>
      <c r="C52" s="74">
        <v>459</v>
      </c>
      <c r="D52" s="74">
        <v>895</v>
      </c>
      <c r="E52" s="74">
        <v>1019</v>
      </c>
      <c r="F52" s="74">
        <v>1223</v>
      </c>
      <c r="G52" s="75"/>
      <c r="H52" s="72" t="s">
        <v>120</v>
      </c>
      <c r="I52" s="74">
        <v>437</v>
      </c>
      <c r="J52" s="74">
        <v>459</v>
      </c>
      <c r="K52" s="74">
        <v>846</v>
      </c>
      <c r="L52" s="74">
        <v>934</v>
      </c>
      <c r="M52" s="74">
        <v>1085</v>
      </c>
      <c r="N52" s="75"/>
      <c r="O52" s="72" t="s">
        <v>120</v>
      </c>
      <c r="P52" s="74">
        <v>437</v>
      </c>
      <c r="Q52" s="74">
        <v>459</v>
      </c>
      <c r="R52" s="74">
        <v>840</v>
      </c>
      <c r="S52" s="74">
        <v>940</v>
      </c>
      <c r="T52" s="74">
        <v>1113</v>
      </c>
      <c r="U52" s="75"/>
      <c r="V52" s="72" t="s">
        <v>120</v>
      </c>
      <c r="W52" s="74">
        <v>437</v>
      </c>
      <c r="X52" s="74">
        <v>459</v>
      </c>
      <c r="Y52" s="74">
        <v>662</v>
      </c>
      <c r="Z52" s="74">
        <v>705</v>
      </c>
      <c r="AA52" s="74">
        <v>760</v>
      </c>
    </row>
    <row r="53" spans="1:27" ht="14.45">
      <c r="A53" s="72" t="s">
        <v>121</v>
      </c>
      <c r="B53" s="74">
        <v>437</v>
      </c>
      <c r="C53" s="74">
        <v>458</v>
      </c>
      <c r="D53" s="74">
        <v>728</v>
      </c>
      <c r="E53" s="74">
        <v>884</v>
      </c>
      <c r="F53" s="74">
        <v>1141</v>
      </c>
      <c r="G53" s="75"/>
      <c r="H53" s="72" t="s">
        <v>121</v>
      </c>
      <c r="I53" s="74">
        <v>379</v>
      </c>
      <c r="J53" s="74">
        <v>398</v>
      </c>
      <c r="K53" s="74">
        <v>678</v>
      </c>
      <c r="L53" s="74">
        <v>823</v>
      </c>
      <c r="M53" s="74">
        <v>1062</v>
      </c>
      <c r="N53" s="75"/>
      <c r="O53" s="72" t="s">
        <v>121</v>
      </c>
      <c r="P53" s="74">
        <v>392</v>
      </c>
      <c r="Q53" s="74">
        <v>412</v>
      </c>
      <c r="R53" s="74">
        <v>683</v>
      </c>
      <c r="S53" s="74">
        <v>804</v>
      </c>
      <c r="T53" s="74">
        <v>1004</v>
      </c>
      <c r="U53" s="75"/>
      <c r="V53" s="72" t="s">
        <v>121</v>
      </c>
      <c r="W53" s="74">
        <v>339</v>
      </c>
      <c r="X53" s="74">
        <v>355</v>
      </c>
      <c r="Y53" s="74">
        <v>557</v>
      </c>
      <c r="Z53" s="74">
        <v>571</v>
      </c>
      <c r="AA53" s="74">
        <v>594</v>
      </c>
    </row>
    <row r="54" spans="1:27" ht="14.45">
      <c r="A54" s="72" t="s">
        <v>122</v>
      </c>
      <c r="B54" s="74">
        <v>437</v>
      </c>
      <c r="C54" s="74">
        <v>445</v>
      </c>
      <c r="D54" s="74">
        <v>585</v>
      </c>
      <c r="E54" s="74">
        <v>718</v>
      </c>
      <c r="F54" s="74">
        <v>943</v>
      </c>
      <c r="G54" s="75"/>
      <c r="H54" s="72" t="s">
        <v>122</v>
      </c>
      <c r="I54" s="74">
        <v>402</v>
      </c>
      <c r="J54" s="74">
        <v>410</v>
      </c>
      <c r="K54" s="74">
        <v>625</v>
      </c>
      <c r="L54" s="74">
        <v>694</v>
      </c>
      <c r="M54" s="74">
        <v>808</v>
      </c>
      <c r="N54" s="75"/>
      <c r="O54" s="72" t="s">
        <v>122</v>
      </c>
      <c r="P54" s="74">
        <v>379</v>
      </c>
      <c r="Q54" s="74">
        <v>386</v>
      </c>
      <c r="R54" s="74">
        <v>614</v>
      </c>
      <c r="S54" s="74">
        <v>668</v>
      </c>
      <c r="T54" s="74">
        <v>758</v>
      </c>
      <c r="U54" s="75"/>
      <c r="V54" s="72" t="s">
        <v>122</v>
      </c>
      <c r="W54" s="74">
        <v>356</v>
      </c>
      <c r="X54" s="74">
        <v>363</v>
      </c>
      <c r="Y54" s="74">
        <v>441</v>
      </c>
      <c r="Z54" s="74">
        <v>460</v>
      </c>
      <c r="AA54" s="74">
        <v>530</v>
      </c>
    </row>
    <row r="55" spans="1:27" ht="14.45">
      <c r="A55" s="72" t="s">
        <v>123</v>
      </c>
      <c r="B55" s="74">
        <v>402</v>
      </c>
      <c r="C55" s="74">
        <v>422</v>
      </c>
      <c r="D55" s="74">
        <v>783</v>
      </c>
      <c r="E55" s="74">
        <v>836</v>
      </c>
      <c r="F55" s="74">
        <v>924</v>
      </c>
      <c r="G55" s="75"/>
      <c r="H55" s="72" t="s">
        <v>123</v>
      </c>
      <c r="I55" s="74">
        <v>379</v>
      </c>
      <c r="J55" s="74">
        <v>390</v>
      </c>
      <c r="K55" s="74">
        <v>726</v>
      </c>
      <c r="L55" s="74">
        <v>762</v>
      </c>
      <c r="M55" s="74">
        <v>821</v>
      </c>
      <c r="N55" s="75"/>
      <c r="O55" s="72" t="s">
        <v>123</v>
      </c>
      <c r="P55" s="74">
        <v>356</v>
      </c>
      <c r="Q55" s="74">
        <v>368</v>
      </c>
      <c r="R55" s="74">
        <v>669</v>
      </c>
      <c r="S55" s="74">
        <v>710</v>
      </c>
      <c r="T55" s="74">
        <v>778</v>
      </c>
      <c r="U55" s="75"/>
      <c r="V55" s="72" t="s">
        <v>123</v>
      </c>
      <c r="W55" s="74">
        <v>321</v>
      </c>
      <c r="X55" s="74">
        <v>333</v>
      </c>
      <c r="Y55" s="74">
        <v>463</v>
      </c>
      <c r="Z55" s="74">
        <v>488</v>
      </c>
      <c r="AA55" s="74">
        <v>519</v>
      </c>
    </row>
    <row r="56" spans="1:27" ht="14.45">
      <c r="A56" s="72" t="s">
        <v>124</v>
      </c>
      <c r="B56" s="74">
        <v>424</v>
      </c>
      <c r="C56" s="74">
        <v>445</v>
      </c>
      <c r="D56" s="74">
        <v>661</v>
      </c>
      <c r="E56" s="74">
        <v>774</v>
      </c>
      <c r="F56" s="74">
        <v>961</v>
      </c>
      <c r="G56" s="75"/>
      <c r="H56" s="72" t="s">
        <v>124</v>
      </c>
      <c r="I56" s="74">
        <v>390</v>
      </c>
      <c r="J56" s="74">
        <v>410</v>
      </c>
      <c r="K56" s="74">
        <v>619</v>
      </c>
      <c r="L56" s="74">
        <v>700</v>
      </c>
      <c r="M56" s="74">
        <v>838</v>
      </c>
      <c r="N56" s="75"/>
      <c r="O56" s="72" t="s">
        <v>124</v>
      </c>
      <c r="P56" s="74">
        <v>368</v>
      </c>
      <c r="Q56" s="74">
        <v>386</v>
      </c>
      <c r="R56" s="74">
        <v>604</v>
      </c>
      <c r="S56" s="74">
        <v>693</v>
      </c>
      <c r="T56" s="74">
        <v>846</v>
      </c>
      <c r="U56" s="75"/>
      <c r="V56" s="72" t="s">
        <v>124</v>
      </c>
      <c r="W56" s="74">
        <v>346</v>
      </c>
      <c r="X56" s="74">
        <v>363</v>
      </c>
      <c r="Y56" s="74">
        <v>455</v>
      </c>
      <c r="Z56" s="74">
        <v>478</v>
      </c>
      <c r="AA56" s="74">
        <v>516</v>
      </c>
    </row>
    <row r="57" spans="1:27" ht="14.45">
      <c r="A57" s="72" t="s">
        <v>125</v>
      </c>
      <c r="B57" s="74">
        <v>433</v>
      </c>
      <c r="C57" s="74">
        <v>445</v>
      </c>
      <c r="D57" s="74">
        <v>694</v>
      </c>
      <c r="E57" s="74">
        <v>782</v>
      </c>
      <c r="F57" s="74">
        <v>926</v>
      </c>
      <c r="G57" s="75"/>
      <c r="H57" s="72" t="s">
        <v>125</v>
      </c>
      <c r="I57" s="74">
        <v>402</v>
      </c>
      <c r="J57" s="74">
        <v>410</v>
      </c>
      <c r="K57" s="74">
        <v>648</v>
      </c>
      <c r="L57" s="74">
        <v>674</v>
      </c>
      <c r="M57" s="74">
        <v>770</v>
      </c>
      <c r="N57" s="75"/>
      <c r="O57" s="72" t="s">
        <v>125</v>
      </c>
      <c r="P57" s="74">
        <v>312</v>
      </c>
      <c r="Q57" s="74">
        <v>328</v>
      </c>
      <c r="R57" s="74">
        <v>606</v>
      </c>
      <c r="S57" s="74">
        <v>633</v>
      </c>
      <c r="T57" s="74">
        <v>660</v>
      </c>
      <c r="U57" s="75"/>
      <c r="V57" s="72" t="s">
        <v>125</v>
      </c>
      <c r="W57" s="74">
        <v>312</v>
      </c>
      <c r="X57" s="74">
        <v>328</v>
      </c>
      <c r="Y57" s="74">
        <v>516</v>
      </c>
      <c r="Z57" s="74">
        <v>525</v>
      </c>
      <c r="AA57" s="74">
        <v>535</v>
      </c>
    </row>
    <row r="58" spans="1:27" ht="14.45">
      <c r="A58" s="72" t="s">
        <v>126</v>
      </c>
      <c r="B58" s="74">
        <v>424</v>
      </c>
      <c r="C58" s="74">
        <v>445</v>
      </c>
      <c r="D58" s="74">
        <v>650</v>
      </c>
      <c r="E58" s="74">
        <v>688</v>
      </c>
      <c r="F58" s="74">
        <v>756</v>
      </c>
      <c r="G58" s="75"/>
      <c r="H58" s="72" t="s">
        <v>126</v>
      </c>
      <c r="I58" s="74">
        <v>312</v>
      </c>
      <c r="J58" s="74">
        <v>328</v>
      </c>
      <c r="K58" s="74">
        <v>600</v>
      </c>
      <c r="L58" s="74">
        <v>682</v>
      </c>
      <c r="M58" s="74">
        <v>816</v>
      </c>
      <c r="N58" s="75"/>
      <c r="O58" s="72" t="s">
        <v>126</v>
      </c>
      <c r="P58" s="74">
        <v>312</v>
      </c>
      <c r="Q58" s="74">
        <v>328</v>
      </c>
      <c r="R58" s="74">
        <v>567</v>
      </c>
      <c r="S58" s="74">
        <v>595</v>
      </c>
      <c r="T58" s="74">
        <v>643</v>
      </c>
      <c r="U58" s="75"/>
      <c r="V58" s="72" t="s">
        <v>126</v>
      </c>
      <c r="W58" s="74">
        <v>289</v>
      </c>
      <c r="X58" s="74">
        <v>304</v>
      </c>
      <c r="Y58" s="74">
        <v>466</v>
      </c>
      <c r="Z58" s="74">
        <v>489</v>
      </c>
      <c r="AA58" s="74">
        <v>526</v>
      </c>
    </row>
    <row r="59" spans="1:27" ht="14.45">
      <c r="A59" s="72" t="s">
        <v>127</v>
      </c>
      <c r="B59" s="74">
        <v>437</v>
      </c>
      <c r="C59" s="74">
        <v>455</v>
      </c>
      <c r="D59" s="74">
        <v>738</v>
      </c>
      <c r="E59" s="74">
        <v>782</v>
      </c>
      <c r="F59" s="74">
        <v>827</v>
      </c>
      <c r="G59" s="75"/>
      <c r="H59" s="72" t="s">
        <v>127</v>
      </c>
      <c r="I59" s="74">
        <v>402</v>
      </c>
      <c r="J59" s="74">
        <v>422</v>
      </c>
      <c r="K59" s="74">
        <v>706</v>
      </c>
      <c r="L59" s="74">
        <v>752</v>
      </c>
      <c r="M59" s="74">
        <v>798</v>
      </c>
      <c r="N59" s="75"/>
      <c r="O59" s="72" t="s">
        <v>127</v>
      </c>
      <c r="P59" s="74">
        <v>356</v>
      </c>
      <c r="Q59" s="74">
        <v>374</v>
      </c>
      <c r="R59" s="74">
        <v>672</v>
      </c>
      <c r="S59" s="74">
        <v>708</v>
      </c>
      <c r="T59" s="74">
        <v>743</v>
      </c>
      <c r="U59" s="75"/>
      <c r="V59" s="72" t="s">
        <v>127</v>
      </c>
      <c r="W59" s="74">
        <v>356</v>
      </c>
      <c r="X59" s="74">
        <v>374</v>
      </c>
      <c r="Y59" s="74">
        <v>463</v>
      </c>
      <c r="Z59" s="74">
        <v>487</v>
      </c>
      <c r="AA59" s="74">
        <v>517</v>
      </c>
    </row>
    <row r="60" spans="1:27" ht="14.45">
      <c r="A60" s="72" t="s">
        <v>128</v>
      </c>
      <c r="B60" s="74">
        <v>424</v>
      </c>
      <c r="C60" s="74">
        <v>445</v>
      </c>
      <c r="D60" s="74">
        <v>682</v>
      </c>
      <c r="E60" s="74">
        <v>724</v>
      </c>
      <c r="F60" s="74">
        <v>793</v>
      </c>
      <c r="G60" s="75"/>
      <c r="H60" s="72" t="s">
        <v>128</v>
      </c>
      <c r="I60" s="74">
        <v>390</v>
      </c>
      <c r="J60" s="74">
        <v>410</v>
      </c>
      <c r="K60" s="74">
        <v>670</v>
      </c>
      <c r="L60" s="74">
        <v>723</v>
      </c>
      <c r="M60" s="74">
        <v>815</v>
      </c>
      <c r="N60" s="75"/>
      <c r="O60" s="72" t="s">
        <v>128</v>
      </c>
      <c r="P60" s="74">
        <v>368</v>
      </c>
      <c r="Q60" s="74">
        <v>386</v>
      </c>
      <c r="R60" s="74">
        <v>563</v>
      </c>
      <c r="S60" s="74">
        <v>569</v>
      </c>
      <c r="T60" s="74">
        <v>696</v>
      </c>
      <c r="U60" s="75"/>
      <c r="V60" s="72" t="s">
        <v>128</v>
      </c>
      <c r="W60" s="74">
        <v>346</v>
      </c>
      <c r="X60" s="74">
        <v>363</v>
      </c>
      <c r="Y60" s="74">
        <v>485</v>
      </c>
      <c r="Z60" s="74">
        <v>504</v>
      </c>
      <c r="AA60" s="74">
        <v>537</v>
      </c>
    </row>
    <row r="61" spans="1:27" ht="14.45">
      <c r="A61" s="72" t="s">
        <v>129</v>
      </c>
      <c r="B61" s="74">
        <v>424</v>
      </c>
      <c r="C61" s="74">
        <v>445</v>
      </c>
      <c r="D61" s="74">
        <v>628</v>
      </c>
      <c r="E61" s="74">
        <v>741</v>
      </c>
      <c r="F61" s="74">
        <v>927</v>
      </c>
      <c r="G61" s="75"/>
      <c r="H61" s="72" t="s">
        <v>129</v>
      </c>
      <c r="I61" s="74">
        <v>390</v>
      </c>
      <c r="J61" s="74">
        <v>410</v>
      </c>
      <c r="K61" s="74">
        <v>594</v>
      </c>
      <c r="L61" s="74">
        <v>677</v>
      </c>
      <c r="M61" s="74">
        <v>821</v>
      </c>
      <c r="N61" s="75"/>
      <c r="O61" s="72" t="s">
        <v>129</v>
      </c>
      <c r="P61" s="74">
        <v>368</v>
      </c>
      <c r="Q61" s="74">
        <v>386</v>
      </c>
      <c r="R61" s="74">
        <v>554</v>
      </c>
      <c r="S61" s="74">
        <v>668</v>
      </c>
      <c r="T61" s="74">
        <v>861</v>
      </c>
      <c r="U61" s="75"/>
      <c r="V61" s="72" t="s">
        <v>129</v>
      </c>
      <c r="W61" s="74">
        <v>346</v>
      </c>
      <c r="X61" s="74">
        <v>363</v>
      </c>
      <c r="Y61" s="74">
        <v>470</v>
      </c>
      <c r="Z61" s="74">
        <v>489</v>
      </c>
      <c r="AA61" s="74">
        <v>544</v>
      </c>
    </row>
    <row r="62" spans="1:27" ht="14.45">
      <c r="A62" s="72" t="s">
        <v>130</v>
      </c>
      <c r="B62" s="74">
        <v>424</v>
      </c>
      <c r="C62" s="74">
        <v>445</v>
      </c>
      <c r="D62" s="74">
        <v>684</v>
      </c>
      <c r="E62" s="74">
        <v>787</v>
      </c>
      <c r="F62" s="74">
        <v>957</v>
      </c>
      <c r="G62" s="75"/>
      <c r="H62" s="72" t="s">
        <v>130</v>
      </c>
      <c r="I62" s="74">
        <v>390</v>
      </c>
      <c r="J62" s="74">
        <v>410</v>
      </c>
      <c r="K62" s="74">
        <v>638</v>
      </c>
      <c r="L62" s="74">
        <v>717</v>
      </c>
      <c r="M62" s="74">
        <v>853</v>
      </c>
      <c r="N62" s="75"/>
      <c r="O62" s="72" t="s">
        <v>130</v>
      </c>
      <c r="P62" s="74">
        <v>368</v>
      </c>
      <c r="Q62" s="74">
        <v>386</v>
      </c>
      <c r="R62" s="74">
        <v>633</v>
      </c>
      <c r="S62" s="74">
        <v>710</v>
      </c>
      <c r="T62" s="74">
        <v>842</v>
      </c>
      <c r="U62" s="75"/>
      <c r="V62" s="72" t="s">
        <v>130</v>
      </c>
      <c r="W62" s="74">
        <v>346</v>
      </c>
      <c r="X62" s="74">
        <v>363</v>
      </c>
      <c r="Y62" s="74">
        <v>467</v>
      </c>
      <c r="Z62" s="74">
        <v>488</v>
      </c>
      <c r="AA62" s="74">
        <v>512</v>
      </c>
    </row>
    <row r="63" spans="1:27" ht="14.45">
      <c r="A63" s="72" t="s">
        <v>131</v>
      </c>
      <c r="B63" s="74">
        <v>433</v>
      </c>
      <c r="C63" s="74">
        <v>445</v>
      </c>
      <c r="D63" s="74">
        <v>633</v>
      </c>
      <c r="E63" s="74">
        <v>653</v>
      </c>
      <c r="F63" s="74">
        <v>797</v>
      </c>
      <c r="G63" s="75"/>
      <c r="H63" s="72" t="s">
        <v>131</v>
      </c>
      <c r="I63" s="74">
        <v>390</v>
      </c>
      <c r="J63" s="74">
        <v>410</v>
      </c>
      <c r="K63" s="74">
        <v>588</v>
      </c>
      <c r="L63" s="74">
        <v>663</v>
      </c>
      <c r="M63" s="74">
        <v>793</v>
      </c>
      <c r="N63" s="75"/>
      <c r="O63" s="72" t="s">
        <v>131</v>
      </c>
      <c r="P63" s="74">
        <v>368</v>
      </c>
      <c r="Q63" s="74">
        <v>386</v>
      </c>
      <c r="R63" s="74">
        <v>597</v>
      </c>
      <c r="S63" s="74">
        <v>631</v>
      </c>
      <c r="T63" s="74">
        <v>677</v>
      </c>
      <c r="U63" s="75"/>
      <c r="V63" s="72" t="s">
        <v>131</v>
      </c>
      <c r="W63" s="74">
        <v>281</v>
      </c>
      <c r="X63" s="74">
        <v>295</v>
      </c>
      <c r="Y63" s="74">
        <v>515</v>
      </c>
      <c r="Z63" s="74">
        <v>557</v>
      </c>
      <c r="AA63" s="74">
        <v>601</v>
      </c>
    </row>
    <row r="64" spans="1:27" ht="14.45">
      <c r="A64" s="72" t="s">
        <v>132</v>
      </c>
      <c r="B64" s="74">
        <v>536</v>
      </c>
      <c r="C64" s="74">
        <v>562</v>
      </c>
      <c r="D64" s="74">
        <v>963</v>
      </c>
      <c r="E64" s="74">
        <v>1050</v>
      </c>
      <c r="F64" s="74">
        <v>1194</v>
      </c>
      <c r="G64" s="75"/>
      <c r="H64" s="72" t="s">
        <v>132</v>
      </c>
      <c r="I64" s="74">
        <v>490</v>
      </c>
      <c r="J64" s="74">
        <v>515</v>
      </c>
      <c r="K64" s="74">
        <v>937</v>
      </c>
      <c r="L64" s="74">
        <v>1006</v>
      </c>
      <c r="M64" s="74">
        <v>1120</v>
      </c>
      <c r="N64" s="75"/>
      <c r="O64" s="72" t="s">
        <v>132</v>
      </c>
      <c r="P64" s="74">
        <v>477</v>
      </c>
      <c r="Q64" s="74">
        <v>501</v>
      </c>
      <c r="R64" s="74">
        <v>881</v>
      </c>
      <c r="S64" s="74">
        <v>939</v>
      </c>
      <c r="T64" s="74">
        <v>1035</v>
      </c>
      <c r="U64" s="75"/>
      <c r="V64" s="72" t="s">
        <v>132</v>
      </c>
      <c r="W64" s="74">
        <v>423</v>
      </c>
      <c r="X64" s="74">
        <v>445</v>
      </c>
      <c r="Y64" s="74">
        <v>591</v>
      </c>
      <c r="Z64" s="74">
        <v>614</v>
      </c>
      <c r="AA64" s="74">
        <v>633</v>
      </c>
    </row>
    <row r="65" spans="1:27" ht="14.45">
      <c r="A65" s="72" t="s">
        <v>133</v>
      </c>
      <c r="B65" s="74">
        <v>437</v>
      </c>
      <c r="C65" s="74">
        <v>445</v>
      </c>
      <c r="D65" s="74">
        <v>664</v>
      </c>
      <c r="E65" s="74">
        <v>762</v>
      </c>
      <c r="F65" s="74">
        <v>925</v>
      </c>
      <c r="G65" s="75"/>
      <c r="H65" s="72" t="s">
        <v>133</v>
      </c>
      <c r="I65" s="74">
        <v>392</v>
      </c>
      <c r="J65" s="74">
        <v>410</v>
      </c>
      <c r="K65" s="74">
        <v>631</v>
      </c>
      <c r="L65" s="74">
        <v>702</v>
      </c>
      <c r="M65" s="74">
        <v>827</v>
      </c>
      <c r="N65" s="75"/>
      <c r="O65" s="72" t="s">
        <v>133</v>
      </c>
      <c r="P65" s="74">
        <v>368</v>
      </c>
      <c r="Q65" s="74">
        <v>386</v>
      </c>
      <c r="R65" s="74">
        <v>676</v>
      </c>
      <c r="S65" s="74">
        <v>740</v>
      </c>
      <c r="T65" s="74">
        <v>816</v>
      </c>
      <c r="U65" s="75"/>
      <c r="V65" s="72" t="s">
        <v>133</v>
      </c>
      <c r="W65" s="74">
        <v>346</v>
      </c>
      <c r="X65" s="74">
        <v>363</v>
      </c>
      <c r="Y65" s="74">
        <v>470</v>
      </c>
      <c r="Z65" s="74">
        <v>487</v>
      </c>
      <c r="AA65" s="74">
        <v>503</v>
      </c>
    </row>
    <row r="66" spans="1:27" ht="14.45">
      <c r="A66" s="72" t="s">
        <v>134</v>
      </c>
      <c r="B66" s="74">
        <v>424</v>
      </c>
      <c r="C66" s="74">
        <v>445</v>
      </c>
      <c r="D66" s="74">
        <v>694</v>
      </c>
      <c r="E66" s="74">
        <v>799</v>
      </c>
      <c r="F66" s="74">
        <v>936</v>
      </c>
      <c r="G66" s="75"/>
      <c r="H66" s="72" t="s">
        <v>134</v>
      </c>
      <c r="I66" s="74">
        <v>390</v>
      </c>
      <c r="J66" s="74">
        <v>410</v>
      </c>
      <c r="K66" s="74">
        <v>605</v>
      </c>
      <c r="L66" s="74">
        <v>689</v>
      </c>
      <c r="M66" s="74">
        <v>829</v>
      </c>
      <c r="N66" s="75"/>
      <c r="O66" s="72" t="s">
        <v>134</v>
      </c>
      <c r="P66" s="74">
        <v>368</v>
      </c>
      <c r="Q66" s="74">
        <v>386</v>
      </c>
      <c r="R66" s="74">
        <v>617</v>
      </c>
      <c r="S66" s="74">
        <v>692</v>
      </c>
      <c r="T66" s="74">
        <v>815</v>
      </c>
      <c r="U66" s="75"/>
      <c r="V66" s="72" t="s">
        <v>134</v>
      </c>
      <c r="W66" s="74">
        <v>346</v>
      </c>
      <c r="X66" s="74">
        <v>363</v>
      </c>
      <c r="Y66" s="74">
        <v>433</v>
      </c>
      <c r="Z66" s="74">
        <v>452</v>
      </c>
      <c r="AA66" s="74">
        <v>476</v>
      </c>
    </row>
    <row r="67" spans="1:27" ht="14.45">
      <c r="A67" s="72" t="s">
        <v>135</v>
      </c>
      <c r="B67" s="74">
        <v>437</v>
      </c>
      <c r="C67" s="74">
        <v>445</v>
      </c>
      <c r="D67" s="74">
        <v>651</v>
      </c>
      <c r="E67" s="74">
        <v>693</v>
      </c>
      <c r="F67" s="74">
        <v>736</v>
      </c>
      <c r="G67" s="75"/>
      <c r="H67" s="72" t="s">
        <v>135</v>
      </c>
      <c r="I67" s="74">
        <v>402</v>
      </c>
      <c r="J67" s="74">
        <v>410</v>
      </c>
      <c r="K67" s="74">
        <v>643</v>
      </c>
      <c r="L67" s="74">
        <v>735</v>
      </c>
      <c r="M67" s="74">
        <v>853</v>
      </c>
      <c r="N67" s="75"/>
      <c r="O67" s="72" t="s">
        <v>135</v>
      </c>
      <c r="P67" s="74">
        <v>356</v>
      </c>
      <c r="Q67" s="74">
        <v>368</v>
      </c>
      <c r="R67" s="74">
        <v>630</v>
      </c>
      <c r="S67" s="74">
        <v>688</v>
      </c>
      <c r="T67" s="74">
        <v>784</v>
      </c>
      <c r="U67" s="75"/>
      <c r="V67" s="72" t="s">
        <v>135</v>
      </c>
      <c r="W67" s="74">
        <v>335</v>
      </c>
      <c r="X67" s="74">
        <v>346</v>
      </c>
      <c r="Y67" s="74">
        <v>415</v>
      </c>
      <c r="Z67" s="74">
        <v>437</v>
      </c>
      <c r="AA67" s="74">
        <v>468</v>
      </c>
    </row>
    <row r="68" spans="1:27" ht="14.45">
      <c r="A68" s="72" t="s">
        <v>136</v>
      </c>
      <c r="B68" s="74">
        <v>339</v>
      </c>
      <c r="C68" s="74">
        <v>355</v>
      </c>
      <c r="D68" s="74">
        <v>641</v>
      </c>
      <c r="E68" s="74">
        <v>701</v>
      </c>
      <c r="F68" s="74">
        <v>801</v>
      </c>
      <c r="G68" s="75"/>
      <c r="H68" s="72" t="s">
        <v>136</v>
      </c>
      <c r="I68" s="74">
        <v>330</v>
      </c>
      <c r="J68" s="74">
        <v>346</v>
      </c>
      <c r="K68" s="74">
        <v>583</v>
      </c>
      <c r="L68" s="74">
        <v>647</v>
      </c>
      <c r="M68" s="74">
        <v>752</v>
      </c>
      <c r="N68" s="75"/>
      <c r="O68" s="72" t="s">
        <v>136</v>
      </c>
      <c r="P68" s="74">
        <v>312</v>
      </c>
      <c r="Q68" s="74">
        <v>328</v>
      </c>
      <c r="R68" s="74">
        <v>619</v>
      </c>
      <c r="S68" s="74">
        <v>630</v>
      </c>
      <c r="T68" s="74">
        <v>776</v>
      </c>
      <c r="U68" s="75"/>
      <c r="V68" s="72" t="s">
        <v>136</v>
      </c>
      <c r="W68" s="74">
        <v>312</v>
      </c>
      <c r="X68" s="74">
        <v>328</v>
      </c>
      <c r="Y68" s="74">
        <v>501</v>
      </c>
      <c r="Z68" s="74">
        <v>518</v>
      </c>
      <c r="AA68" s="74">
        <v>546</v>
      </c>
    </row>
    <row r="69" spans="1:27" ht="14.45">
      <c r="A69" s="72" t="s">
        <v>137</v>
      </c>
      <c r="B69" s="74">
        <v>428</v>
      </c>
      <c r="C69" s="74">
        <v>450</v>
      </c>
      <c r="D69" s="74">
        <v>833</v>
      </c>
      <c r="E69" s="74">
        <v>841</v>
      </c>
      <c r="F69" s="74">
        <v>849</v>
      </c>
      <c r="G69" s="75"/>
      <c r="H69" s="72" t="s">
        <v>137</v>
      </c>
      <c r="I69" s="74">
        <v>415</v>
      </c>
      <c r="J69" s="74">
        <v>436</v>
      </c>
      <c r="K69" s="74">
        <v>796</v>
      </c>
      <c r="L69" s="74">
        <v>798</v>
      </c>
      <c r="M69" s="74">
        <v>800</v>
      </c>
      <c r="N69" s="75"/>
      <c r="O69" s="72" t="s">
        <v>137</v>
      </c>
      <c r="P69" s="74">
        <v>392</v>
      </c>
      <c r="Q69" s="74">
        <v>412</v>
      </c>
      <c r="R69" s="74">
        <v>738</v>
      </c>
      <c r="S69" s="74">
        <v>766</v>
      </c>
      <c r="T69" s="74">
        <v>795</v>
      </c>
      <c r="U69" s="75"/>
      <c r="V69" s="72" t="s">
        <v>137</v>
      </c>
      <c r="W69" s="74">
        <v>383</v>
      </c>
      <c r="X69" s="74">
        <v>403</v>
      </c>
      <c r="Y69" s="74">
        <v>511</v>
      </c>
      <c r="Z69" s="74">
        <v>528</v>
      </c>
      <c r="AA69" s="74">
        <v>550</v>
      </c>
    </row>
    <row r="70" spans="1:27" ht="14.45">
      <c r="A70" s="72" t="s">
        <v>138</v>
      </c>
      <c r="B70" s="74">
        <v>424</v>
      </c>
      <c r="C70" s="74">
        <v>445</v>
      </c>
      <c r="D70" s="74">
        <v>713</v>
      </c>
      <c r="E70" s="74">
        <v>839</v>
      </c>
      <c r="F70" s="74">
        <v>1047</v>
      </c>
      <c r="G70" s="75"/>
      <c r="H70" s="72" t="s">
        <v>138</v>
      </c>
      <c r="I70" s="74">
        <v>390</v>
      </c>
      <c r="J70" s="74">
        <v>410</v>
      </c>
      <c r="K70" s="74">
        <v>684</v>
      </c>
      <c r="L70" s="74">
        <v>790</v>
      </c>
      <c r="M70" s="74">
        <v>964</v>
      </c>
      <c r="N70" s="75"/>
      <c r="O70" s="72" t="s">
        <v>138</v>
      </c>
      <c r="P70" s="74">
        <v>368</v>
      </c>
      <c r="Q70" s="74">
        <v>386</v>
      </c>
      <c r="R70" s="74">
        <v>638</v>
      </c>
      <c r="S70" s="74">
        <v>731</v>
      </c>
      <c r="T70" s="74">
        <v>883</v>
      </c>
      <c r="U70" s="75"/>
      <c r="V70" s="72" t="s">
        <v>138</v>
      </c>
      <c r="W70" s="74">
        <v>346</v>
      </c>
      <c r="X70" s="74">
        <v>363</v>
      </c>
      <c r="Y70" s="74">
        <v>649</v>
      </c>
      <c r="Z70" s="74">
        <v>675</v>
      </c>
      <c r="AA70" s="74">
        <v>719</v>
      </c>
    </row>
    <row r="71" spans="1:27" ht="14.45">
      <c r="A71" s="72" t="s">
        <v>139</v>
      </c>
      <c r="B71" s="74">
        <v>346</v>
      </c>
      <c r="C71" s="74">
        <v>370</v>
      </c>
      <c r="D71" s="74">
        <v>716</v>
      </c>
      <c r="E71" s="74">
        <v>762</v>
      </c>
      <c r="F71" s="74">
        <v>809</v>
      </c>
      <c r="G71" s="75"/>
      <c r="H71" s="72" t="s">
        <v>139</v>
      </c>
      <c r="I71" s="74">
        <v>346</v>
      </c>
      <c r="J71" s="74">
        <v>359</v>
      </c>
      <c r="K71" s="74">
        <v>667</v>
      </c>
      <c r="L71" s="74">
        <v>725</v>
      </c>
      <c r="M71" s="74">
        <v>801</v>
      </c>
      <c r="N71" s="75"/>
      <c r="O71" s="72" t="s">
        <v>139</v>
      </c>
      <c r="P71" s="74">
        <v>329</v>
      </c>
      <c r="Q71" s="74">
        <v>346</v>
      </c>
      <c r="R71" s="74">
        <v>628</v>
      </c>
      <c r="S71" s="74">
        <v>649</v>
      </c>
      <c r="T71" s="74">
        <v>676</v>
      </c>
      <c r="U71" s="75"/>
      <c r="V71" s="72" t="s">
        <v>139</v>
      </c>
      <c r="W71" s="74">
        <v>312</v>
      </c>
      <c r="X71" s="74">
        <v>328</v>
      </c>
      <c r="Y71" s="74">
        <v>480</v>
      </c>
      <c r="Z71" s="74">
        <v>503</v>
      </c>
      <c r="AA71" s="74">
        <v>540</v>
      </c>
    </row>
    <row r="72" spans="1:27" ht="14.45">
      <c r="A72" s="72" t="s">
        <v>140</v>
      </c>
      <c r="B72" s="74">
        <v>513</v>
      </c>
      <c r="C72" s="74">
        <v>539</v>
      </c>
      <c r="D72" s="74">
        <v>1031</v>
      </c>
      <c r="E72" s="74">
        <v>1144</v>
      </c>
      <c r="F72" s="74">
        <v>1329</v>
      </c>
      <c r="G72" s="75"/>
      <c r="H72" s="72" t="s">
        <v>140</v>
      </c>
      <c r="I72" s="74">
        <v>423</v>
      </c>
      <c r="J72" s="74">
        <v>445</v>
      </c>
      <c r="K72" s="74">
        <v>1033</v>
      </c>
      <c r="L72" s="74">
        <v>1114</v>
      </c>
      <c r="M72" s="74">
        <v>1248</v>
      </c>
      <c r="N72" s="75"/>
      <c r="O72" s="72" t="s">
        <v>140</v>
      </c>
      <c r="P72" s="74">
        <v>446</v>
      </c>
      <c r="Q72" s="74">
        <v>469</v>
      </c>
      <c r="R72" s="74">
        <v>936</v>
      </c>
      <c r="S72" s="74">
        <v>1012</v>
      </c>
      <c r="T72" s="74">
        <v>1137</v>
      </c>
      <c r="U72" s="75"/>
      <c r="V72" s="72" t="s">
        <v>140</v>
      </c>
      <c r="W72" s="74">
        <v>390</v>
      </c>
      <c r="X72" s="74">
        <v>410</v>
      </c>
      <c r="Y72" s="74">
        <v>551</v>
      </c>
      <c r="Z72" s="74">
        <v>587</v>
      </c>
      <c r="AA72" s="74">
        <v>622</v>
      </c>
    </row>
    <row r="73" spans="1:27" ht="14.45">
      <c r="A73" s="72" t="s">
        <v>141</v>
      </c>
      <c r="B73" s="74">
        <v>424</v>
      </c>
      <c r="C73" s="74">
        <v>445</v>
      </c>
      <c r="D73" s="74">
        <v>687</v>
      </c>
      <c r="E73" s="74">
        <v>725</v>
      </c>
      <c r="F73" s="74">
        <v>894</v>
      </c>
      <c r="G73" s="75"/>
      <c r="H73" s="72" t="s">
        <v>141</v>
      </c>
      <c r="I73" s="74">
        <v>390</v>
      </c>
      <c r="J73" s="74">
        <v>410</v>
      </c>
      <c r="K73" s="74">
        <v>609</v>
      </c>
      <c r="L73" s="74">
        <v>640</v>
      </c>
      <c r="M73" s="74">
        <v>794</v>
      </c>
      <c r="N73" s="75"/>
      <c r="O73" s="72" t="s">
        <v>141</v>
      </c>
      <c r="P73" s="74">
        <v>368</v>
      </c>
      <c r="Q73" s="74">
        <v>386</v>
      </c>
      <c r="R73" s="74">
        <v>581</v>
      </c>
      <c r="S73" s="74">
        <v>659</v>
      </c>
      <c r="T73" s="74">
        <v>794</v>
      </c>
      <c r="U73" s="75"/>
      <c r="V73" s="72" t="s">
        <v>141</v>
      </c>
      <c r="W73" s="74">
        <v>346</v>
      </c>
      <c r="X73" s="74">
        <v>363</v>
      </c>
      <c r="Y73" s="74">
        <v>452</v>
      </c>
      <c r="Z73" s="74">
        <v>482</v>
      </c>
      <c r="AA73" s="74">
        <v>531</v>
      </c>
    </row>
    <row r="74" spans="1:27" ht="14.45">
      <c r="A74" s="72" t="s">
        <v>142</v>
      </c>
      <c r="B74" s="74">
        <v>424</v>
      </c>
      <c r="C74" s="74">
        <v>445</v>
      </c>
      <c r="D74" s="74">
        <v>644</v>
      </c>
      <c r="E74" s="74">
        <v>698</v>
      </c>
      <c r="F74" s="74">
        <v>768</v>
      </c>
      <c r="G74" s="75"/>
      <c r="H74" s="72" t="s">
        <v>142</v>
      </c>
      <c r="I74" s="74">
        <v>390</v>
      </c>
      <c r="J74" s="74">
        <v>410</v>
      </c>
      <c r="K74" s="74">
        <v>543</v>
      </c>
      <c r="L74" s="74">
        <v>625</v>
      </c>
      <c r="M74" s="74">
        <v>760</v>
      </c>
      <c r="N74" s="75"/>
      <c r="O74" s="72" t="s">
        <v>142</v>
      </c>
      <c r="P74" s="74">
        <v>368</v>
      </c>
      <c r="Q74" s="74">
        <v>386</v>
      </c>
      <c r="R74" s="74">
        <v>525</v>
      </c>
      <c r="S74" s="74">
        <v>567</v>
      </c>
      <c r="T74" s="74">
        <v>621</v>
      </c>
      <c r="U74" s="75"/>
      <c r="V74" s="72" t="s">
        <v>142</v>
      </c>
      <c r="W74" s="74">
        <v>281</v>
      </c>
      <c r="X74" s="74">
        <v>295</v>
      </c>
      <c r="Y74" s="74">
        <v>442</v>
      </c>
      <c r="Z74" s="74">
        <v>497</v>
      </c>
      <c r="AA74" s="74">
        <v>700</v>
      </c>
    </row>
    <row r="75" spans="1:27" ht="14.45">
      <c r="A75" s="72" t="s">
        <v>143</v>
      </c>
      <c r="B75" s="74">
        <v>437</v>
      </c>
      <c r="C75" s="74">
        <v>445</v>
      </c>
      <c r="D75" s="74">
        <v>753</v>
      </c>
      <c r="E75" s="74">
        <v>829</v>
      </c>
      <c r="F75" s="74">
        <v>954</v>
      </c>
      <c r="G75" s="75"/>
      <c r="H75" s="72" t="s">
        <v>143</v>
      </c>
      <c r="I75" s="74">
        <v>402</v>
      </c>
      <c r="J75" s="74">
        <v>410</v>
      </c>
      <c r="K75" s="74">
        <v>722</v>
      </c>
      <c r="L75" s="74">
        <v>784</v>
      </c>
      <c r="M75" s="74">
        <v>887</v>
      </c>
      <c r="N75" s="75"/>
      <c r="O75" s="72" t="s">
        <v>143</v>
      </c>
      <c r="P75" s="74">
        <v>379</v>
      </c>
      <c r="Q75" s="74">
        <v>386</v>
      </c>
      <c r="R75" s="74">
        <v>659</v>
      </c>
      <c r="S75" s="74">
        <v>694</v>
      </c>
      <c r="T75" s="74">
        <v>753</v>
      </c>
      <c r="U75" s="75"/>
      <c r="V75" s="72" t="s">
        <v>143</v>
      </c>
      <c r="W75" s="74">
        <v>356</v>
      </c>
      <c r="X75" s="74">
        <v>363</v>
      </c>
      <c r="Y75" s="74">
        <v>473</v>
      </c>
      <c r="Z75" s="74">
        <v>494</v>
      </c>
      <c r="AA75" s="74">
        <v>519</v>
      </c>
    </row>
    <row r="76" spans="1:27" ht="14.45">
      <c r="A76" s="72" t="s">
        <v>144</v>
      </c>
      <c r="B76" s="74">
        <v>424</v>
      </c>
      <c r="C76" s="74">
        <v>445</v>
      </c>
      <c r="D76" s="74">
        <v>588</v>
      </c>
      <c r="E76" s="74">
        <v>706</v>
      </c>
      <c r="F76" s="74">
        <v>900</v>
      </c>
      <c r="G76" s="75"/>
      <c r="H76" s="72" t="s">
        <v>144</v>
      </c>
      <c r="I76" s="74">
        <v>390</v>
      </c>
      <c r="J76" s="74">
        <v>410</v>
      </c>
      <c r="K76" s="74">
        <v>551</v>
      </c>
      <c r="L76" s="74">
        <v>632</v>
      </c>
      <c r="M76" s="74">
        <v>770</v>
      </c>
      <c r="N76" s="75"/>
      <c r="O76" s="72" t="s">
        <v>144</v>
      </c>
      <c r="P76" s="74">
        <v>368</v>
      </c>
      <c r="Q76" s="74">
        <v>386</v>
      </c>
      <c r="R76" s="74">
        <v>530</v>
      </c>
      <c r="S76" s="74">
        <v>619</v>
      </c>
      <c r="T76" s="74">
        <v>771</v>
      </c>
      <c r="U76" s="75"/>
      <c r="V76" s="72" t="s">
        <v>144</v>
      </c>
      <c r="W76" s="74">
        <v>346</v>
      </c>
      <c r="X76" s="74">
        <v>363</v>
      </c>
      <c r="Y76" s="74">
        <v>433</v>
      </c>
      <c r="Z76" s="74">
        <v>452</v>
      </c>
      <c r="AA76" s="74">
        <v>495</v>
      </c>
    </row>
    <row r="77" spans="1:27" ht="14.45">
      <c r="A77" s="72" t="s">
        <v>145</v>
      </c>
      <c r="B77" s="74">
        <v>424</v>
      </c>
      <c r="C77" s="74">
        <v>445</v>
      </c>
      <c r="D77" s="74">
        <v>599</v>
      </c>
      <c r="E77" s="74">
        <v>703</v>
      </c>
      <c r="F77" s="74">
        <v>885</v>
      </c>
      <c r="G77" s="75"/>
      <c r="H77" s="72" t="s">
        <v>145</v>
      </c>
      <c r="I77" s="74">
        <v>390</v>
      </c>
      <c r="J77" s="74">
        <v>410</v>
      </c>
      <c r="K77" s="74">
        <v>603</v>
      </c>
      <c r="L77" s="74">
        <v>684</v>
      </c>
      <c r="M77" s="74">
        <v>788</v>
      </c>
      <c r="N77" s="75"/>
      <c r="O77" s="72" t="s">
        <v>145</v>
      </c>
      <c r="P77" s="74">
        <v>379</v>
      </c>
      <c r="Q77" s="74">
        <v>386</v>
      </c>
      <c r="R77" s="74">
        <v>587</v>
      </c>
      <c r="S77" s="74">
        <v>631</v>
      </c>
      <c r="T77" s="74">
        <v>676</v>
      </c>
      <c r="U77" s="75"/>
      <c r="V77" s="72" t="s">
        <v>145</v>
      </c>
      <c r="W77" s="74">
        <v>356</v>
      </c>
      <c r="X77" s="74">
        <v>363</v>
      </c>
      <c r="Y77" s="74">
        <v>435</v>
      </c>
      <c r="Z77" s="74">
        <v>458</v>
      </c>
      <c r="AA77" s="74">
        <v>487</v>
      </c>
    </row>
    <row r="78" spans="1:27" ht="14.45">
      <c r="A78" s="72" t="s">
        <v>146</v>
      </c>
      <c r="B78" s="74">
        <v>423</v>
      </c>
      <c r="C78" s="74">
        <v>432</v>
      </c>
      <c r="D78" s="74">
        <v>863</v>
      </c>
      <c r="E78" s="74">
        <v>894</v>
      </c>
      <c r="F78" s="74">
        <v>924</v>
      </c>
      <c r="G78" s="75"/>
      <c r="H78" s="72" t="s">
        <v>146</v>
      </c>
      <c r="I78" s="74">
        <v>402</v>
      </c>
      <c r="J78" s="74">
        <v>410</v>
      </c>
      <c r="K78" s="74">
        <v>793</v>
      </c>
      <c r="L78" s="74">
        <v>814</v>
      </c>
      <c r="M78" s="74">
        <v>835</v>
      </c>
      <c r="N78" s="75"/>
      <c r="O78" s="72" t="s">
        <v>146</v>
      </c>
      <c r="P78" s="74">
        <v>388</v>
      </c>
      <c r="Q78" s="74">
        <v>396</v>
      </c>
      <c r="R78" s="74">
        <v>767</v>
      </c>
      <c r="S78" s="74">
        <v>788</v>
      </c>
      <c r="T78" s="74">
        <v>809</v>
      </c>
      <c r="U78" s="75"/>
      <c r="V78" s="72" t="s">
        <v>146</v>
      </c>
      <c r="W78" s="74">
        <v>379</v>
      </c>
      <c r="X78" s="74">
        <v>386</v>
      </c>
      <c r="Y78" s="74">
        <v>585</v>
      </c>
      <c r="Z78" s="74">
        <v>622</v>
      </c>
      <c r="AA78" s="74">
        <v>658</v>
      </c>
    </row>
    <row r="79" spans="1:27" ht="14.45">
      <c r="A79" s="72" t="s">
        <v>147</v>
      </c>
      <c r="B79" s="74">
        <v>437</v>
      </c>
      <c r="C79" s="74">
        <v>445</v>
      </c>
      <c r="D79" s="74">
        <v>697</v>
      </c>
      <c r="E79" s="74">
        <v>817</v>
      </c>
      <c r="F79" s="74">
        <v>1016</v>
      </c>
      <c r="G79" s="75"/>
      <c r="H79" s="72" t="s">
        <v>147</v>
      </c>
      <c r="I79" s="74">
        <v>402</v>
      </c>
      <c r="J79" s="74">
        <v>410</v>
      </c>
      <c r="K79" s="74">
        <v>651</v>
      </c>
      <c r="L79" s="74">
        <v>748</v>
      </c>
      <c r="M79" s="74">
        <v>909</v>
      </c>
      <c r="N79" s="75"/>
      <c r="O79" s="72" t="s">
        <v>147</v>
      </c>
      <c r="P79" s="74">
        <v>379</v>
      </c>
      <c r="Q79" s="74">
        <v>386</v>
      </c>
      <c r="R79" s="74">
        <v>611</v>
      </c>
      <c r="S79" s="74">
        <v>703</v>
      </c>
      <c r="T79" s="74">
        <v>854</v>
      </c>
      <c r="U79" s="75"/>
      <c r="V79" s="72" t="s">
        <v>147</v>
      </c>
      <c r="W79" s="74">
        <v>356</v>
      </c>
      <c r="X79" s="74">
        <v>363</v>
      </c>
      <c r="Y79" s="74">
        <v>478</v>
      </c>
      <c r="Z79" s="74">
        <v>507</v>
      </c>
      <c r="AA79" s="74">
        <v>556</v>
      </c>
    </row>
    <row r="80" spans="1:27" ht="14.45">
      <c r="A80" s="72" t="s">
        <v>148</v>
      </c>
      <c r="B80" s="74">
        <v>356</v>
      </c>
      <c r="C80" s="74">
        <v>374</v>
      </c>
      <c r="D80" s="74">
        <v>667</v>
      </c>
      <c r="E80" s="74">
        <v>697</v>
      </c>
      <c r="F80" s="74">
        <v>736</v>
      </c>
      <c r="G80" s="75"/>
      <c r="H80" s="72" t="s">
        <v>148</v>
      </c>
      <c r="I80" s="74">
        <v>335</v>
      </c>
      <c r="J80" s="74">
        <v>351</v>
      </c>
      <c r="K80" s="74">
        <v>646</v>
      </c>
      <c r="L80" s="74">
        <v>673</v>
      </c>
      <c r="M80" s="74">
        <v>699</v>
      </c>
      <c r="N80" s="75"/>
      <c r="O80" s="72" t="s">
        <v>148</v>
      </c>
      <c r="P80" s="74">
        <v>335</v>
      </c>
      <c r="Q80" s="74">
        <v>351</v>
      </c>
      <c r="R80" s="74">
        <v>619</v>
      </c>
      <c r="S80" s="74">
        <v>640</v>
      </c>
      <c r="T80" s="74">
        <v>661</v>
      </c>
      <c r="U80" s="75"/>
      <c r="V80" s="72" t="s">
        <v>148</v>
      </c>
      <c r="W80" s="74">
        <v>299</v>
      </c>
      <c r="X80" s="74">
        <v>314</v>
      </c>
      <c r="Y80" s="74">
        <v>449</v>
      </c>
      <c r="Z80" s="74">
        <v>476</v>
      </c>
      <c r="AA80" s="74">
        <v>519</v>
      </c>
    </row>
    <row r="81" spans="1:27" ht="14.45">
      <c r="A81" s="72" t="s">
        <v>149</v>
      </c>
      <c r="B81" s="74">
        <v>424</v>
      </c>
      <c r="C81" s="74">
        <v>445</v>
      </c>
      <c r="D81" s="74">
        <v>585</v>
      </c>
      <c r="E81" s="74">
        <v>671</v>
      </c>
      <c r="F81" s="74">
        <v>813</v>
      </c>
      <c r="G81" s="75"/>
      <c r="H81" s="72" t="s">
        <v>149</v>
      </c>
      <c r="I81" s="74">
        <v>390</v>
      </c>
      <c r="J81" s="74">
        <v>410</v>
      </c>
      <c r="K81" s="74">
        <v>565</v>
      </c>
      <c r="L81" s="74">
        <v>639</v>
      </c>
      <c r="M81" s="74">
        <v>767</v>
      </c>
      <c r="N81" s="75"/>
      <c r="O81" s="72" t="s">
        <v>149</v>
      </c>
      <c r="P81" s="74">
        <v>289</v>
      </c>
      <c r="Q81" s="74">
        <v>304</v>
      </c>
      <c r="R81" s="74">
        <v>597</v>
      </c>
      <c r="S81" s="74">
        <v>665</v>
      </c>
      <c r="T81" s="74">
        <v>783</v>
      </c>
      <c r="U81" s="75"/>
      <c r="V81" s="72" t="s">
        <v>149</v>
      </c>
      <c r="W81" s="74">
        <v>268</v>
      </c>
      <c r="X81" s="74">
        <v>281</v>
      </c>
      <c r="Y81" s="74">
        <v>435</v>
      </c>
      <c r="Z81" s="74">
        <v>455</v>
      </c>
      <c r="AA81" s="74">
        <v>487</v>
      </c>
    </row>
    <row r="82" spans="1:27" ht="14.45">
      <c r="A82" s="72" t="s">
        <v>150</v>
      </c>
      <c r="B82" s="74">
        <v>289</v>
      </c>
      <c r="C82" s="74">
        <v>304</v>
      </c>
      <c r="D82" s="74">
        <v>675</v>
      </c>
      <c r="E82" s="74">
        <v>839</v>
      </c>
      <c r="F82" s="74">
        <v>1111</v>
      </c>
      <c r="G82" s="75"/>
      <c r="H82" s="72" t="s">
        <v>150</v>
      </c>
      <c r="I82" s="74">
        <v>289</v>
      </c>
      <c r="J82" s="74">
        <v>304</v>
      </c>
      <c r="K82" s="74">
        <v>629</v>
      </c>
      <c r="L82" s="74">
        <v>757</v>
      </c>
      <c r="M82" s="74">
        <v>968</v>
      </c>
      <c r="N82" s="75"/>
      <c r="O82" s="72" t="s">
        <v>150</v>
      </c>
      <c r="P82" s="74">
        <v>276</v>
      </c>
      <c r="Q82" s="74">
        <v>289</v>
      </c>
      <c r="R82" s="74">
        <v>595</v>
      </c>
      <c r="S82" s="74">
        <v>678</v>
      </c>
      <c r="T82" s="74">
        <v>814</v>
      </c>
      <c r="U82" s="75"/>
      <c r="V82" s="72" t="s">
        <v>150</v>
      </c>
      <c r="W82" s="74">
        <v>276</v>
      </c>
      <c r="X82" s="74">
        <v>289</v>
      </c>
      <c r="Y82" s="74">
        <v>451</v>
      </c>
      <c r="Z82" s="74">
        <v>474</v>
      </c>
      <c r="AA82" s="74">
        <v>511</v>
      </c>
    </row>
    <row r="83" spans="1:27" ht="14.45">
      <c r="A83" s="72" t="s">
        <v>151</v>
      </c>
      <c r="B83" s="74">
        <v>437</v>
      </c>
      <c r="C83" s="74">
        <v>445</v>
      </c>
      <c r="D83" s="74">
        <v>585</v>
      </c>
      <c r="E83" s="74">
        <v>654</v>
      </c>
      <c r="F83" s="74">
        <v>813</v>
      </c>
      <c r="G83" s="75"/>
      <c r="H83" s="72" t="s">
        <v>151</v>
      </c>
      <c r="I83" s="74">
        <v>312</v>
      </c>
      <c r="J83" s="74">
        <v>328</v>
      </c>
      <c r="K83" s="74">
        <v>575</v>
      </c>
      <c r="L83" s="74">
        <v>644</v>
      </c>
      <c r="M83" s="74">
        <v>757</v>
      </c>
      <c r="N83" s="75"/>
      <c r="O83" s="72" t="s">
        <v>151</v>
      </c>
      <c r="P83" s="74">
        <v>312</v>
      </c>
      <c r="Q83" s="74">
        <v>328</v>
      </c>
      <c r="R83" s="74">
        <v>557</v>
      </c>
      <c r="S83" s="74">
        <v>605</v>
      </c>
      <c r="T83" s="74">
        <v>652</v>
      </c>
      <c r="U83" s="75"/>
      <c r="V83" s="72" t="s">
        <v>151</v>
      </c>
      <c r="W83" s="74">
        <v>289</v>
      </c>
      <c r="X83" s="74">
        <v>304</v>
      </c>
      <c r="Y83" s="74">
        <v>486</v>
      </c>
      <c r="Z83" s="74">
        <v>515</v>
      </c>
      <c r="AA83" s="74">
        <v>562</v>
      </c>
    </row>
    <row r="84" spans="1:27" ht="14.45">
      <c r="A84" s="72" t="s">
        <v>152</v>
      </c>
      <c r="B84" s="74">
        <v>433</v>
      </c>
      <c r="C84" s="74">
        <v>445</v>
      </c>
      <c r="D84" s="74">
        <v>707</v>
      </c>
      <c r="E84" s="74">
        <v>752</v>
      </c>
      <c r="F84" s="74">
        <v>796</v>
      </c>
      <c r="G84" s="75"/>
      <c r="H84" s="72" t="s">
        <v>152</v>
      </c>
      <c r="I84" s="74">
        <v>335</v>
      </c>
      <c r="J84" s="74">
        <v>351</v>
      </c>
      <c r="K84" s="74">
        <v>600</v>
      </c>
      <c r="L84" s="74">
        <v>653</v>
      </c>
      <c r="M84" s="74">
        <v>720</v>
      </c>
      <c r="N84" s="75"/>
      <c r="O84" s="72" t="s">
        <v>152</v>
      </c>
      <c r="P84" s="74">
        <v>335</v>
      </c>
      <c r="Q84" s="74">
        <v>351</v>
      </c>
      <c r="R84" s="74">
        <v>564</v>
      </c>
      <c r="S84" s="74">
        <v>597</v>
      </c>
      <c r="T84" s="74">
        <v>630</v>
      </c>
      <c r="U84" s="75"/>
      <c r="V84" s="72" t="s">
        <v>152</v>
      </c>
      <c r="W84" s="74">
        <v>312</v>
      </c>
      <c r="X84" s="74">
        <v>328</v>
      </c>
      <c r="Y84" s="74">
        <v>471</v>
      </c>
      <c r="Z84" s="74">
        <v>486</v>
      </c>
      <c r="AA84" s="74">
        <v>509</v>
      </c>
    </row>
    <row r="85" spans="1:27" ht="14.45">
      <c r="A85" s="72" t="s">
        <v>153</v>
      </c>
      <c r="B85" s="74">
        <v>424</v>
      </c>
      <c r="C85" s="74">
        <v>445</v>
      </c>
      <c r="D85" s="74">
        <v>585</v>
      </c>
      <c r="E85" s="74">
        <v>668</v>
      </c>
      <c r="F85" s="74">
        <v>819</v>
      </c>
      <c r="G85" s="75"/>
      <c r="H85" s="72" t="s">
        <v>153</v>
      </c>
      <c r="I85" s="74">
        <v>312</v>
      </c>
      <c r="J85" s="74">
        <v>328</v>
      </c>
      <c r="K85" s="74">
        <v>576</v>
      </c>
      <c r="L85" s="74">
        <v>647</v>
      </c>
      <c r="M85" s="74">
        <v>765</v>
      </c>
      <c r="N85" s="75"/>
      <c r="O85" s="72" t="s">
        <v>153</v>
      </c>
      <c r="P85" s="74">
        <v>312</v>
      </c>
      <c r="Q85" s="74">
        <v>328</v>
      </c>
      <c r="R85" s="74">
        <v>586</v>
      </c>
      <c r="S85" s="74">
        <v>654</v>
      </c>
      <c r="T85" s="74">
        <v>722</v>
      </c>
      <c r="U85" s="75"/>
      <c r="V85" s="72" t="s">
        <v>153</v>
      </c>
      <c r="W85" s="74">
        <v>214</v>
      </c>
      <c r="X85" s="74">
        <v>225</v>
      </c>
      <c r="Y85" s="74">
        <v>440</v>
      </c>
      <c r="Z85" s="74">
        <v>456</v>
      </c>
      <c r="AA85" s="74">
        <v>483</v>
      </c>
    </row>
    <row r="86" spans="1:27" ht="14.45">
      <c r="A86" s="72" t="s">
        <v>154</v>
      </c>
      <c r="B86" s="74">
        <v>424</v>
      </c>
      <c r="C86" s="74">
        <v>445</v>
      </c>
      <c r="D86" s="74">
        <v>976</v>
      </c>
      <c r="E86" s="74">
        <v>1065</v>
      </c>
      <c r="F86" s="74">
        <v>1154</v>
      </c>
      <c r="G86" s="75"/>
      <c r="H86" s="72" t="s">
        <v>154</v>
      </c>
      <c r="I86" s="74">
        <v>312</v>
      </c>
      <c r="J86" s="74">
        <v>328</v>
      </c>
      <c r="K86" s="74">
        <v>746</v>
      </c>
      <c r="L86" s="74">
        <v>816</v>
      </c>
      <c r="M86" s="74">
        <v>885</v>
      </c>
      <c r="N86" s="75"/>
      <c r="O86" s="72" t="s">
        <v>154</v>
      </c>
      <c r="P86" s="74">
        <v>276</v>
      </c>
      <c r="Q86" s="74">
        <v>289</v>
      </c>
      <c r="R86" s="74">
        <v>597</v>
      </c>
      <c r="S86" s="74">
        <v>634</v>
      </c>
      <c r="T86" s="74">
        <v>670</v>
      </c>
      <c r="U86" s="75"/>
      <c r="V86" s="72" t="s">
        <v>154</v>
      </c>
      <c r="W86" s="74">
        <v>356</v>
      </c>
      <c r="X86" s="74">
        <v>374</v>
      </c>
      <c r="Y86" s="74">
        <v>489</v>
      </c>
      <c r="Z86" s="74">
        <v>512</v>
      </c>
      <c r="AA86" s="74">
        <v>549</v>
      </c>
    </row>
    <row r="87" spans="1:27" ht="14.45">
      <c r="A87" s="72" t="s">
        <v>155</v>
      </c>
      <c r="B87" s="74">
        <v>424</v>
      </c>
      <c r="C87" s="74">
        <v>445</v>
      </c>
      <c r="D87" s="74">
        <v>618</v>
      </c>
      <c r="E87" s="74">
        <v>717</v>
      </c>
      <c r="F87" s="74">
        <v>880</v>
      </c>
      <c r="G87" s="75"/>
      <c r="H87" s="72" t="s">
        <v>155</v>
      </c>
      <c r="I87" s="74">
        <v>390</v>
      </c>
      <c r="J87" s="74">
        <v>410</v>
      </c>
      <c r="K87" s="74">
        <v>587</v>
      </c>
      <c r="L87" s="74">
        <v>594</v>
      </c>
      <c r="M87" s="74">
        <v>709</v>
      </c>
      <c r="N87" s="75"/>
      <c r="O87" s="72" t="s">
        <v>155</v>
      </c>
      <c r="P87" s="74">
        <v>289</v>
      </c>
      <c r="Q87" s="74">
        <v>304</v>
      </c>
      <c r="R87" s="74">
        <v>605</v>
      </c>
      <c r="S87" s="74">
        <v>643</v>
      </c>
      <c r="T87" s="74">
        <v>692</v>
      </c>
      <c r="U87" s="75"/>
      <c r="V87" s="72" t="s">
        <v>155</v>
      </c>
      <c r="W87" s="74">
        <v>356</v>
      </c>
      <c r="X87" s="74">
        <v>374</v>
      </c>
      <c r="Y87" s="74">
        <v>434</v>
      </c>
      <c r="Z87" s="74">
        <v>492</v>
      </c>
      <c r="AA87" s="74">
        <v>621</v>
      </c>
    </row>
    <row r="88" spans="1:27" ht="14.45">
      <c r="A88" s="72" t="s">
        <v>156</v>
      </c>
      <c r="B88" s="74">
        <v>437</v>
      </c>
      <c r="C88" s="74">
        <v>445</v>
      </c>
      <c r="D88" s="74">
        <v>726</v>
      </c>
      <c r="E88" s="74">
        <v>785</v>
      </c>
      <c r="F88" s="74">
        <v>845</v>
      </c>
      <c r="G88" s="75"/>
      <c r="H88" s="72" t="s">
        <v>156</v>
      </c>
      <c r="I88" s="74">
        <v>356</v>
      </c>
      <c r="J88" s="74">
        <v>374</v>
      </c>
      <c r="K88" s="74">
        <v>646</v>
      </c>
      <c r="L88" s="74">
        <v>692</v>
      </c>
      <c r="M88" s="74">
        <v>738</v>
      </c>
      <c r="N88" s="75"/>
      <c r="O88" s="72" t="s">
        <v>156</v>
      </c>
      <c r="P88" s="74">
        <v>312</v>
      </c>
      <c r="Q88" s="74">
        <v>328</v>
      </c>
      <c r="R88" s="74">
        <v>656</v>
      </c>
      <c r="S88" s="74">
        <v>688</v>
      </c>
      <c r="T88" s="74">
        <v>720</v>
      </c>
      <c r="U88" s="75"/>
      <c r="V88" s="72" t="s">
        <v>156</v>
      </c>
      <c r="W88" s="74">
        <v>303</v>
      </c>
      <c r="X88" s="74">
        <v>318</v>
      </c>
      <c r="Y88" s="74">
        <v>582</v>
      </c>
      <c r="Z88" s="74">
        <v>612</v>
      </c>
      <c r="AA88" s="74">
        <v>652</v>
      </c>
    </row>
    <row r="89" spans="1:27" ht="14.45">
      <c r="A89" s="72" t="s">
        <v>157</v>
      </c>
      <c r="B89" s="74">
        <v>437</v>
      </c>
      <c r="C89" s="74">
        <v>445</v>
      </c>
      <c r="D89" s="74">
        <v>668</v>
      </c>
      <c r="E89" s="74">
        <v>685</v>
      </c>
      <c r="F89" s="74">
        <v>712</v>
      </c>
      <c r="G89" s="75"/>
      <c r="H89" s="72" t="s">
        <v>157</v>
      </c>
      <c r="I89" s="74">
        <v>402</v>
      </c>
      <c r="J89" s="74">
        <v>410</v>
      </c>
      <c r="K89" s="74">
        <v>705</v>
      </c>
      <c r="L89" s="74">
        <v>735</v>
      </c>
      <c r="M89" s="74">
        <v>791</v>
      </c>
      <c r="N89" s="75"/>
      <c r="O89" s="72" t="s">
        <v>157</v>
      </c>
      <c r="P89" s="74">
        <v>312</v>
      </c>
      <c r="Q89" s="74">
        <v>328</v>
      </c>
      <c r="R89" s="74">
        <v>609</v>
      </c>
      <c r="S89" s="74">
        <v>631</v>
      </c>
      <c r="T89" s="74">
        <v>790</v>
      </c>
      <c r="U89" s="75"/>
      <c r="V89" s="72" t="s">
        <v>157</v>
      </c>
      <c r="W89" s="74">
        <v>289</v>
      </c>
      <c r="X89" s="74">
        <v>304</v>
      </c>
      <c r="Y89" s="74">
        <v>595</v>
      </c>
      <c r="Z89" s="74">
        <v>618</v>
      </c>
      <c r="AA89" s="74">
        <v>655</v>
      </c>
    </row>
    <row r="90" spans="1:27" ht="14.45">
      <c r="A90" s="72" t="s">
        <v>158</v>
      </c>
      <c r="B90" s="74">
        <v>424</v>
      </c>
      <c r="C90" s="74">
        <v>445</v>
      </c>
      <c r="D90" s="74">
        <v>712</v>
      </c>
      <c r="E90" s="74">
        <v>808</v>
      </c>
      <c r="F90" s="74">
        <v>967</v>
      </c>
      <c r="G90" s="75"/>
      <c r="H90" s="72" t="s">
        <v>158</v>
      </c>
      <c r="I90" s="74">
        <v>312</v>
      </c>
      <c r="J90" s="74">
        <v>328</v>
      </c>
      <c r="K90" s="74">
        <v>659</v>
      </c>
      <c r="L90" s="74">
        <v>708</v>
      </c>
      <c r="M90" s="74">
        <v>788</v>
      </c>
      <c r="N90" s="75"/>
      <c r="O90" s="72" t="s">
        <v>158</v>
      </c>
      <c r="P90" s="74">
        <v>301</v>
      </c>
      <c r="Q90" s="74">
        <v>316</v>
      </c>
      <c r="R90" s="74">
        <v>781</v>
      </c>
      <c r="S90" s="74">
        <v>829</v>
      </c>
      <c r="T90" s="74">
        <v>908</v>
      </c>
      <c r="U90" s="75"/>
      <c r="V90" s="72" t="s">
        <v>158</v>
      </c>
      <c r="W90" s="74">
        <v>276</v>
      </c>
      <c r="X90" s="74">
        <v>289</v>
      </c>
      <c r="Y90" s="74">
        <v>573</v>
      </c>
      <c r="Z90" s="74">
        <v>596</v>
      </c>
      <c r="AA90" s="74">
        <v>633</v>
      </c>
    </row>
    <row r="91" spans="1:27" ht="14.45">
      <c r="A91" s="72" t="s">
        <v>159</v>
      </c>
      <c r="B91" s="74">
        <v>437</v>
      </c>
      <c r="C91" s="74">
        <v>445</v>
      </c>
      <c r="D91" s="74">
        <v>585</v>
      </c>
      <c r="E91" s="74">
        <v>650</v>
      </c>
      <c r="F91" s="74">
        <v>839</v>
      </c>
      <c r="G91" s="75"/>
      <c r="H91" s="72" t="s">
        <v>159</v>
      </c>
      <c r="I91" s="74">
        <v>402</v>
      </c>
      <c r="J91" s="74">
        <v>410</v>
      </c>
      <c r="K91" s="74">
        <v>551</v>
      </c>
      <c r="L91" s="74">
        <v>615</v>
      </c>
      <c r="M91" s="74">
        <v>743</v>
      </c>
      <c r="N91" s="75"/>
      <c r="O91" s="72" t="s">
        <v>159</v>
      </c>
      <c r="P91" s="74">
        <v>390</v>
      </c>
      <c r="Q91" s="74">
        <v>398</v>
      </c>
      <c r="R91" s="74">
        <v>584</v>
      </c>
      <c r="S91" s="74">
        <v>662</v>
      </c>
      <c r="T91" s="74">
        <v>797</v>
      </c>
      <c r="U91" s="75"/>
      <c r="V91" s="72" t="s">
        <v>159</v>
      </c>
      <c r="W91" s="74">
        <v>390</v>
      </c>
      <c r="X91" s="74">
        <v>398</v>
      </c>
      <c r="Y91" s="74">
        <v>448</v>
      </c>
      <c r="Z91" s="74">
        <v>468</v>
      </c>
      <c r="AA91" s="74">
        <v>496</v>
      </c>
    </row>
    <row r="92" spans="1:27" ht="14.45">
      <c r="A92" s="72" t="s">
        <v>160</v>
      </c>
      <c r="B92" s="74">
        <v>437</v>
      </c>
      <c r="C92" s="74">
        <v>445</v>
      </c>
      <c r="D92" s="74">
        <v>797</v>
      </c>
      <c r="E92" s="74">
        <v>906</v>
      </c>
      <c r="F92" s="74">
        <v>1048</v>
      </c>
      <c r="G92" s="75"/>
      <c r="H92" s="72" t="s">
        <v>160</v>
      </c>
      <c r="I92" s="74">
        <v>402</v>
      </c>
      <c r="J92" s="74">
        <v>410</v>
      </c>
      <c r="K92" s="74">
        <v>730</v>
      </c>
      <c r="L92" s="74">
        <v>809</v>
      </c>
      <c r="M92" s="74">
        <v>946</v>
      </c>
      <c r="N92" s="75"/>
      <c r="O92" s="72" t="s">
        <v>160</v>
      </c>
      <c r="P92" s="74">
        <v>379</v>
      </c>
      <c r="Q92" s="74">
        <v>386</v>
      </c>
      <c r="R92" s="74">
        <v>705</v>
      </c>
      <c r="S92" s="74">
        <v>786</v>
      </c>
      <c r="T92" s="74">
        <v>899</v>
      </c>
      <c r="U92" s="75"/>
      <c r="V92" s="72" t="s">
        <v>160</v>
      </c>
      <c r="W92" s="74">
        <v>356</v>
      </c>
      <c r="X92" s="74">
        <v>363</v>
      </c>
      <c r="Y92" s="74">
        <v>500</v>
      </c>
      <c r="Z92" s="74">
        <v>512</v>
      </c>
      <c r="AA92" s="74">
        <v>523</v>
      </c>
    </row>
    <row r="93" spans="1:27" ht="14.45">
      <c r="A93" s="72" t="s">
        <v>161</v>
      </c>
      <c r="B93" s="74">
        <v>424</v>
      </c>
      <c r="C93" s="74">
        <v>445</v>
      </c>
      <c r="D93" s="74">
        <v>592</v>
      </c>
      <c r="E93" s="74">
        <v>681</v>
      </c>
      <c r="F93" s="74">
        <v>828</v>
      </c>
      <c r="G93" s="75"/>
      <c r="H93" s="72" t="s">
        <v>161</v>
      </c>
      <c r="I93" s="74">
        <v>390</v>
      </c>
      <c r="J93" s="74">
        <v>410</v>
      </c>
      <c r="K93" s="74">
        <v>543</v>
      </c>
      <c r="L93" s="74">
        <v>610</v>
      </c>
      <c r="M93" s="74">
        <v>727</v>
      </c>
      <c r="N93" s="75"/>
      <c r="O93" s="72" t="s">
        <v>161</v>
      </c>
      <c r="P93" s="74">
        <v>368</v>
      </c>
      <c r="Q93" s="74">
        <v>386</v>
      </c>
      <c r="R93" s="74">
        <v>532</v>
      </c>
      <c r="S93" s="74">
        <v>598</v>
      </c>
      <c r="T93" s="74">
        <v>713</v>
      </c>
      <c r="U93" s="75"/>
      <c r="V93" s="72" t="s">
        <v>161</v>
      </c>
      <c r="W93" s="74">
        <v>346</v>
      </c>
      <c r="X93" s="74">
        <v>363</v>
      </c>
      <c r="Y93" s="74">
        <v>433</v>
      </c>
      <c r="Z93" s="74">
        <v>452</v>
      </c>
      <c r="AA93" s="74">
        <v>476</v>
      </c>
    </row>
    <row r="94" spans="1:27" ht="14.45">
      <c r="A94" s="72" t="s">
        <v>162</v>
      </c>
      <c r="B94" s="74">
        <v>437</v>
      </c>
      <c r="C94" s="74">
        <v>445</v>
      </c>
      <c r="D94" s="74">
        <v>816</v>
      </c>
      <c r="E94" s="74">
        <v>893</v>
      </c>
      <c r="F94" s="74">
        <v>1020</v>
      </c>
      <c r="G94" s="75"/>
      <c r="H94" s="72" t="s">
        <v>162</v>
      </c>
      <c r="I94" s="74">
        <v>379</v>
      </c>
      <c r="J94" s="74">
        <v>390</v>
      </c>
      <c r="K94" s="74">
        <v>819</v>
      </c>
      <c r="L94" s="74">
        <v>889</v>
      </c>
      <c r="M94" s="74">
        <v>1002</v>
      </c>
      <c r="N94" s="75"/>
      <c r="O94" s="72" t="s">
        <v>162</v>
      </c>
      <c r="P94" s="74">
        <v>348</v>
      </c>
      <c r="Q94" s="74">
        <v>366</v>
      </c>
      <c r="R94" s="74">
        <v>753</v>
      </c>
      <c r="S94" s="74">
        <v>811</v>
      </c>
      <c r="T94" s="74">
        <v>907</v>
      </c>
      <c r="U94" s="75"/>
      <c r="V94" s="72" t="s">
        <v>162</v>
      </c>
      <c r="W94" s="74">
        <v>356</v>
      </c>
      <c r="X94" s="74">
        <v>374</v>
      </c>
      <c r="Y94" s="74">
        <v>446</v>
      </c>
      <c r="Z94" s="74">
        <v>469</v>
      </c>
      <c r="AA94" s="74">
        <v>497</v>
      </c>
    </row>
    <row r="95" spans="1:27" ht="14.45">
      <c r="A95" s="72" t="s">
        <v>163</v>
      </c>
      <c r="B95" s="74">
        <v>424</v>
      </c>
      <c r="C95" s="74">
        <v>445</v>
      </c>
      <c r="D95" s="74">
        <v>585</v>
      </c>
      <c r="E95" s="74">
        <v>671</v>
      </c>
      <c r="F95" s="74">
        <v>820</v>
      </c>
      <c r="G95" s="75"/>
      <c r="H95" s="72" t="s">
        <v>163</v>
      </c>
      <c r="I95" s="74">
        <v>390</v>
      </c>
      <c r="J95" s="74">
        <v>422</v>
      </c>
      <c r="K95" s="74">
        <v>1115</v>
      </c>
      <c r="L95" s="74">
        <v>1175</v>
      </c>
      <c r="M95" s="74">
        <v>1275</v>
      </c>
      <c r="N95" s="75"/>
      <c r="O95" s="72" t="s">
        <v>163</v>
      </c>
      <c r="P95" s="74">
        <v>312</v>
      </c>
      <c r="Q95" s="74">
        <v>328</v>
      </c>
      <c r="R95" s="74">
        <v>1157</v>
      </c>
      <c r="S95" s="74">
        <v>1205</v>
      </c>
      <c r="T95" s="74">
        <v>1284</v>
      </c>
      <c r="U95" s="75"/>
      <c r="V95" s="72" t="s">
        <v>163</v>
      </c>
      <c r="W95" s="74">
        <v>356</v>
      </c>
      <c r="X95" s="74">
        <v>374</v>
      </c>
      <c r="Y95" s="74">
        <v>446</v>
      </c>
      <c r="Z95" s="74">
        <v>466</v>
      </c>
      <c r="AA95" s="74">
        <v>501</v>
      </c>
    </row>
    <row r="96" spans="1:27" ht="14.45">
      <c r="A96" s="72" t="s">
        <v>164</v>
      </c>
      <c r="B96" s="74">
        <v>592</v>
      </c>
      <c r="C96" s="74">
        <v>622</v>
      </c>
      <c r="D96" s="74">
        <v>1063</v>
      </c>
      <c r="E96" s="74">
        <v>1181</v>
      </c>
      <c r="F96" s="74">
        <v>1376</v>
      </c>
      <c r="G96" s="75"/>
      <c r="H96" s="72" t="s">
        <v>164</v>
      </c>
      <c r="I96" s="74">
        <v>513</v>
      </c>
      <c r="J96" s="74">
        <v>539</v>
      </c>
      <c r="K96" s="74">
        <v>1036</v>
      </c>
      <c r="L96" s="74">
        <v>1107</v>
      </c>
      <c r="M96" s="74">
        <v>1226</v>
      </c>
      <c r="N96" s="75"/>
      <c r="O96" s="72" t="s">
        <v>164</v>
      </c>
      <c r="P96" s="74">
        <v>484</v>
      </c>
      <c r="Q96" s="74">
        <v>507</v>
      </c>
      <c r="R96" s="74">
        <v>947</v>
      </c>
      <c r="S96" s="74">
        <v>1004</v>
      </c>
      <c r="T96" s="74">
        <v>1099</v>
      </c>
      <c r="U96" s="75"/>
      <c r="V96" s="72" t="s">
        <v>164</v>
      </c>
      <c r="W96" s="74">
        <v>446</v>
      </c>
      <c r="X96" s="74">
        <v>467</v>
      </c>
      <c r="Y96" s="74">
        <v>686</v>
      </c>
      <c r="Z96" s="74">
        <v>703</v>
      </c>
      <c r="AA96" s="74">
        <v>741</v>
      </c>
    </row>
    <row r="97" spans="1:27" ht="14.45">
      <c r="A97" s="72" t="s">
        <v>165</v>
      </c>
      <c r="B97" s="74">
        <v>424</v>
      </c>
      <c r="C97" s="74">
        <v>445</v>
      </c>
      <c r="D97" s="74">
        <v>634</v>
      </c>
      <c r="E97" s="74">
        <v>753</v>
      </c>
      <c r="F97" s="74">
        <v>949</v>
      </c>
      <c r="G97" s="75"/>
      <c r="H97" s="72" t="s">
        <v>165</v>
      </c>
      <c r="I97" s="74">
        <v>395</v>
      </c>
      <c r="J97" s="74">
        <v>410</v>
      </c>
      <c r="K97" s="74">
        <v>590</v>
      </c>
      <c r="L97" s="74">
        <v>677</v>
      </c>
      <c r="M97" s="74">
        <v>826</v>
      </c>
      <c r="N97" s="75"/>
      <c r="O97" s="72" t="s">
        <v>165</v>
      </c>
      <c r="P97" s="74">
        <v>368</v>
      </c>
      <c r="Q97" s="74">
        <v>386</v>
      </c>
      <c r="R97" s="74">
        <v>586</v>
      </c>
      <c r="S97" s="74">
        <v>670</v>
      </c>
      <c r="T97" s="74">
        <v>814</v>
      </c>
      <c r="U97" s="75"/>
      <c r="V97" s="72" t="s">
        <v>165</v>
      </c>
      <c r="W97" s="74">
        <v>346</v>
      </c>
      <c r="X97" s="74">
        <v>363</v>
      </c>
      <c r="Y97" s="74">
        <v>440</v>
      </c>
      <c r="Z97" s="74">
        <v>463</v>
      </c>
      <c r="AA97" s="74">
        <v>490</v>
      </c>
    </row>
    <row r="98" spans="1:27" ht="14.45">
      <c r="A98" s="72" t="s">
        <v>166</v>
      </c>
      <c r="B98" s="74">
        <v>437</v>
      </c>
      <c r="C98" s="74">
        <v>445</v>
      </c>
      <c r="D98" s="74">
        <v>651</v>
      </c>
      <c r="E98" s="74">
        <v>774</v>
      </c>
      <c r="F98" s="74">
        <v>977</v>
      </c>
      <c r="G98" s="75"/>
      <c r="H98" s="72" t="s">
        <v>166</v>
      </c>
      <c r="I98" s="74">
        <v>402</v>
      </c>
      <c r="J98" s="74">
        <v>410</v>
      </c>
      <c r="K98" s="74">
        <v>620</v>
      </c>
      <c r="L98" s="74">
        <v>712</v>
      </c>
      <c r="M98" s="74">
        <v>864</v>
      </c>
      <c r="N98" s="75"/>
      <c r="O98" s="72" t="s">
        <v>166</v>
      </c>
      <c r="P98" s="74">
        <v>379</v>
      </c>
      <c r="Q98" s="74">
        <v>386</v>
      </c>
      <c r="R98" s="74">
        <v>660</v>
      </c>
      <c r="S98" s="74">
        <v>1191</v>
      </c>
      <c r="T98" s="74">
        <v>1874</v>
      </c>
      <c r="U98" s="75"/>
      <c r="V98" s="72" t="s">
        <v>166</v>
      </c>
      <c r="W98" s="74">
        <v>356</v>
      </c>
      <c r="X98" s="74">
        <v>363</v>
      </c>
      <c r="Y98" s="74">
        <v>476</v>
      </c>
      <c r="Z98" s="74">
        <v>532</v>
      </c>
      <c r="AA98" s="74">
        <v>647</v>
      </c>
    </row>
    <row r="99" spans="1:27" ht="14.45">
      <c r="A99" s="72" t="s">
        <v>167</v>
      </c>
      <c r="B99" s="74">
        <v>424</v>
      </c>
      <c r="C99" s="74">
        <v>445</v>
      </c>
      <c r="D99" s="74">
        <v>627</v>
      </c>
      <c r="E99" s="74">
        <v>694</v>
      </c>
      <c r="F99" s="74">
        <v>762</v>
      </c>
      <c r="G99" s="75"/>
      <c r="H99" s="72" t="s">
        <v>167</v>
      </c>
      <c r="I99" s="74">
        <v>390</v>
      </c>
      <c r="J99" s="74">
        <v>410</v>
      </c>
      <c r="K99" s="74">
        <v>580</v>
      </c>
      <c r="L99" s="74">
        <v>649</v>
      </c>
      <c r="M99" s="74">
        <v>737</v>
      </c>
      <c r="N99" s="75"/>
      <c r="O99" s="72" t="s">
        <v>167</v>
      </c>
      <c r="P99" s="74">
        <v>368</v>
      </c>
      <c r="Q99" s="74">
        <v>386</v>
      </c>
      <c r="R99" s="74">
        <v>583</v>
      </c>
      <c r="S99" s="74">
        <v>618</v>
      </c>
      <c r="T99" s="74">
        <v>652</v>
      </c>
      <c r="U99" s="75"/>
      <c r="V99" s="72" t="s">
        <v>167</v>
      </c>
      <c r="W99" s="74">
        <v>346</v>
      </c>
      <c r="X99" s="74">
        <v>363</v>
      </c>
      <c r="Y99" s="74">
        <v>489</v>
      </c>
      <c r="Z99" s="74">
        <v>540</v>
      </c>
      <c r="AA99" s="74">
        <v>591</v>
      </c>
    </row>
    <row r="100" spans="1:27" ht="14.45">
      <c r="A100" s="72" t="s">
        <v>168</v>
      </c>
      <c r="B100" s="74">
        <v>348</v>
      </c>
      <c r="C100" s="74">
        <v>366</v>
      </c>
      <c r="D100" s="74">
        <v>817</v>
      </c>
      <c r="E100" s="74">
        <v>887</v>
      </c>
      <c r="F100" s="74">
        <v>958</v>
      </c>
      <c r="G100" s="75"/>
      <c r="H100" s="72" t="s">
        <v>168</v>
      </c>
      <c r="I100" s="74">
        <v>339</v>
      </c>
      <c r="J100" s="74">
        <v>355</v>
      </c>
      <c r="K100" s="74">
        <v>728</v>
      </c>
      <c r="L100" s="74">
        <v>774</v>
      </c>
      <c r="M100" s="74">
        <v>821</v>
      </c>
      <c r="N100" s="75"/>
      <c r="O100" s="72" t="s">
        <v>168</v>
      </c>
      <c r="P100" s="74">
        <v>335</v>
      </c>
      <c r="Q100" s="74">
        <v>346</v>
      </c>
      <c r="R100" s="74">
        <v>717</v>
      </c>
      <c r="S100" s="74">
        <v>739</v>
      </c>
      <c r="T100" s="74">
        <v>762</v>
      </c>
      <c r="U100" s="75"/>
      <c r="V100" s="72" t="s">
        <v>168</v>
      </c>
      <c r="W100" s="74">
        <v>335</v>
      </c>
      <c r="X100" s="74">
        <v>346</v>
      </c>
      <c r="Y100" s="74">
        <v>525</v>
      </c>
      <c r="Z100" s="74">
        <v>554</v>
      </c>
      <c r="AA100" s="74">
        <v>602</v>
      </c>
    </row>
    <row r="101" spans="1:27" ht="14.45">
      <c r="A101" s="72" t="s">
        <v>169</v>
      </c>
      <c r="B101" s="74">
        <v>424</v>
      </c>
      <c r="C101" s="74">
        <v>445</v>
      </c>
      <c r="D101" s="74">
        <v>746</v>
      </c>
      <c r="E101" s="74">
        <v>778</v>
      </c>
      <c r="F101" s="74">
        <v>937</v>
      </c>
      <c r="G101" s="75"/>
      <c r="H101" s="72" t="s">
        <v>169</v>
      </c>
      <c r="I101" s="74">
        <v>390</v>
      </c>
      <c r="J101" s="74">
        <v>410</v>
      </c>
      <c r="K101" s="74">
        <v>694</v>
      </c>
      <c r="L101" s="74">
        <v>767</v>
      </c>
      <c r="M101" s="74">
        <v>892</v>
      </c>
      <c r="N101" s="75"/>
      <c r="O101" s="72" t="s">
        <v>169</v>
      </c>
      <c r="P101" s="74">
        <v>368</v>
      </c>
      <c r="Q101" s="74">
        <v>386</v>
      </c>
      <c r="R101" s="74">
        <v>698</v>
      </c>
      <c r="S101" s="74">
        <v>793</v>
      </c>
      <c r="T101" s="74">
        <v>924</v>
      </c>
      <c r="U101" s="75"/>
      <c r="V101" s="72" t="s">
        <v>169</v>
      </c>
      <c r="W101" s="74">
        <v>316</v>
      </c>
      <c r="X101" s="74">
        <v>332</v>
      </c>
      <c r="Y101" s="74">
        <v>597</v>
      </c>
      <c r="Z101" s="74">
        <v>644</v>
      </c>
      <c r="AA101" s="74">
        <v>691</v>
      </c>
    </row>
    <row r="102" spans="1:27" ht="14.45">
      <c r="A102" s="72" t="s">
        <v>170</v>
      </c>
      <c r="B102" s="74">
        <v>424</v>
      </c>
      <c r="C102" s="74">
        <v>445</v>
      </c>
      <c r="D102" s="74">
        <v>654</v>
      </c>
      <c r="E102" s="74">
        <v>712</v>
      </c>
      <c r="F102" s="74">
        <v>806</v>
      </c>
      <c r="G102" s="75"/>
      <c r="H102" s="72" t="s">
        <v>170</v>
      </c>
      <c r="I102" s="74">
        <v>348</v>
      </c>
      <c r="J102" s="74">
        <v>366</v>
      </c>
      <c r="K102" s="74">
        <v>620</v>
      </c>
      <c r="L102" s="74">
        <v>673</v>
      </c>
      <c r="M102" s="74">
        <v>760</v>
      </c>
      <c r="N102" s="75"/>
      <c r="O102" s="72" t="s">
        <v>170</v>
      </c>
      <c r="P102" s="74">
        <v>335</v>
      </c>
      <c r="Q102" s="74">
        <v>346</v>
      </c>
      <c r="R102" s="74">
        <v>611</v>
      </c>
      <c r="S102" s="74">
        <v>650</v>
      </c>
      <c r="T102" s="74">
        <v>715</v>
      </c>
      <c r="U102" s="75"/>
      <c r="V102" s="72" t="s">
        <v>170</v>
      </c>
      <c r="W102" s="74">
        <v>335</v>
      </c>
      <c r="X102" s="74">
        <v>346</v>
      </c>
      <c r="Y102" s="74">
        <v>516</v>
      </c>
      <c r="Z102" s="74">
        <v>539</v>
      </c>
      <c r="AA102" s="74">
        <v>576</v>
      </c>
    </row>
    <row r="103" spans="1:27" ht="14.45">
      <c r="A103" s="72" t="s">
        <v>171</v>
      </c>
      <c r="B103" s="74">
        <v>424</v>
      </c>
      <c r="C103" s="74">
        <v>445</v>
      </c>
      <c r="D103" s="74">
        <v>585</v>
      </c>
      <c r="E103" s="74">
        <v>625</v>
      </c>
      <c r="F103" s="74">
        <v>737</v>
      </c>
      <c r="G103" s="75"/>
      <c r="H103" s="72" t="s">
        <v>171</v>
      </c>
      <c r="I103" s="74">
        <v>390</v>
      </c>
      <c r="J103" s="74">
        <v>410</v>
      </c>
      <c r="K103" s="74">
        <v>588</v>
      </c>
      <c r="L103" s="74">
        <v>629</v>
      </c>
      <c r="M103" s="74">
        <v>789</v>
      </c>
      <c r="N103" s="75"/>
      <c r="O103" s="72" t="s">
        <v>171</v>
      </c>
      <c r="P103" s="74">
        <v>368</v>
      </c>
      <c r="Q103" s="74">
        <v>386</v>
      </c>
      <c r="R103" s="74">
        <v>553</v>
      </c>
      <c r="S103" s="74">
        <v>667</v>
      </c>
      <c r="T103" s="74">
        <v>756</v>
      </c>
      <c r="U103" s="75"/>
      <c r="V103" s="72" t="s">
        <v>171</v>
      </c>
      <c r="W103" s="74">
        <v>346</v>
      </c>
      <c r="X103" s="74">
        <v>363</v>
      </c>
      <c r="Y103" s="74">
        <v>433</v>
      </c>
      <c r="Z103" s="74">
        <v>448</v>
      </c>
      <c r="AA103" s="74">
        <v>471</v>
      </c>
    </row>
    <row r="104" spans="1:27" ht="14.45">
      <c r="A104" s="72" t="s">
        <v>172</v>
      </c>
      <c r="B104" s="74">
        <v>424</v>
      </c>
      <c r="C104" s="74">
        <v>445</v>
      </c>
      <c r="D104" s="74">
        <v>605</v>
      </c>
      <c r="E104" s="74">
        <v>736</v>
      </c>
      <c r="F104" s="74">
        <v>952</v>
      </c>
      <c r="G104" s="75"/>
      <c r="H104" s="72" t="s">
        <v>172</v>
      </c>
      <c r="I104" s="74">
        <v>390</v>
      </c>
      <c r="J104" s="74">
        <v>410</v>
      </c>
      <c r="K104" s="74">
        <v>564</v>
      </c>
      <c r="L104" s="74">
        <v>641</v>
      </c>
      <c r="M104" s="74">
        <v>772</v>
      </c>
      <c r="N104" s="75"/>
      <c r="O104" s="72" t="s">
        <v>172</v>
      </c>
      <c r="P104" s="74">
        <v>368</v>
      </c>
      <c r="Q104" s="74">
        <v>386</v>
      </c>
      <c r="R104" s="74">
        <v>536</v>
      </c>
      <c r="S104" s="74">
        <v>617</v>
      </c>
      <c r="T104" s="74">
        <v>757</v>
      </c>
      <c r="U104" s="75"/>
      <c r="V104" s="72" t="s">
        <v>172</v>
      </c>
      <c r="W104" s="74">
        <v>346</v>
      </c>
      <c r="X104" s="74">
        <v>363</v>
      </c>
      <c r="Y104" s="74">
        <v>433</v>
      </c>
      <c r="Z104" s="74">
        <v>452</v>
      </c>
      <c r="AA104" s="74">
        <v>480</v>
      </c>
    </row>
  </sheetData>
  <mergeCells count="4">
    <mergeCell ref="B3:F3"/>
    <mergeCell ref="I3:M3"/>
    <mergeCell ref="P3:T3"/>
    <mergeCell ref="W3:A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17"/>
  <sheetViews>
    <sheetView workbookViewId="0"/>
  </sheetViews>
  <sheetFormatPr defaultColWidth="14.42578125" defaultRowHeight="15.75" customHeight="1"/>
  <cols>
    <col min="1" max="1" width="53" customWidth="1"/>
  </cols>
  <sheetData>
    <row r="1" spans="1:27">
      <c r="A1" s="1" t="s">
        <v>173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3" spans="1:27">
      <c r="A3" s="85" t="s">
        <v>174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</row>
    <row r="4" spans="1:27">
      <c r="A4" s="85" t="s">
        <v>175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</row>
    <row r="5" spans="1:27" ht="15.75" customHeight="1">
      <c r="A5" s="7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</row>
    <row r="6" spans="1:27" ht="15.75" customHeight="1">
      <c r="A6" s="76" t="s">
        <v>176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>
      <c r="A7" s="85" t="s">
        <v>177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</row>
    <row r="8" spans="1:27">
      <c r="A8" s="85" t="s">
        <v>178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</row>
    <row r="9" spans="1:27">
      <c r="A9" s="85" t="s">
        <v>179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</row>
    <row r="11" spans="1:27">
      <c r="A11" s="85" t="s">
        <v>180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 spans="1:27">
      <c r="A12" s="85" t="s">
        <v>181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4" spans="1:27">
      <c r="A14" s="85" t="s">
        <v>182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</row>
    <row r="15" spans="1:27">
      <c r="A15" s="85" t="s">
        <v>183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1:27">
      <c r="A16" s="85" t="s">
        <v>184</v>
      </c>
      <c r="B16" s="85" t="s">
        <v>185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</row>
    <row r="17" spans="1:2">
      <c r="A17" s="85" t="s">
        <v>186</v>
      </c>
      <c r="B17" s="85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135"/>
  <sheetViews>
    <sheetView workbookViewId="0"/>
  </sheetViews>
  <sheetFormatPr defaultColWidth="14.42578125" defaultRowHeight="15.75" customHeight="1"/>
  <cols>
    <col min="1" max="1" width="12.42578125" customWidth="1"/>
    <col min="2" max="2" width="8.140625" customWidth="1"/>
    <col min="4" max="4" width="10.42578125" customWidth="1"/>
  </cols>
  <sheetData>
    <row r="1" spans="1:4" ht="15.75" customHeight="1">
      <c r="A1" s="77" t="s">
        <v>188</v>
      </c>
      <c r="B1" s="1"/>
      <c r="C1" s="87"/>
      <c r="D1" s="78"/>
    </row>
    <row r="2" spans="1:4" ht="15.75" customHeight="1">
      <c r="A2" s="77"/>
      <c r="B2" s="1"/>
      <c r="C2" s="87"/>
      <c r="D2" s="78"/>
    </row>
    <row r="3" spans="1:4" ht="15.75" customHeight="1">
      <c r="A3" s="77" t="s">
        <v>189</v>
      </c>
      <c r="B3" s="1" t="s">
        <v>190</v>
      </c>
      <c r="C3" s="87"/>
      <c r="D3" s="78" t="s">
        <v>191</v>
      </c>
    </row>
    <row r="4" spans="1:4">
      <c r="A4" s="79" t="s">
        <v>73</v>
      </c>
      <c r="B4" s="85">
        <v>1</v>
      </c>
      <c r="C4" s="87"/>
      <c r="D4" s="80">
        <v>5</v>
      </c>
    </row>
    <row r="5" spans="1:4">
      <c r="A5" s="79" t="s">
        <v>74</v>
      </c>
      <c r="B5" s="85">
        <v>2</v>
      </c>
      <c r="C5" s="87"/>
      <c r="D5" s="80">
        <v>4</v>
      </c>
    </row>
    <row r="6" spans="1:4">
      <c r="A6" s="79" t="s">
        <v>75</v>
      </c>
      <c r="B6" s="85">
        <v>3</v>
      </c>
      <c r="C6" s="87"/>
      <c r="D6" s="80">
        <v>3</v>
      </c>
    </row>
    <row r="7" spans="1:4">
      <c r="A7" s="81" t="s">
        <v>76</v>
      </c>
      <c r="B7" s="85">
        <v>4</v>
      </c>
      <c r="C7" s="87"/>
      <c r="D7" s="82">
        <v>2</v>
      </c>
    </row>
    <row r="8" spans="1:4">
      <c r="A8" s="81" t="s">
        <v>77</v>
      </c>
      <c r="B8" s="85">
        <v>5</v>
      </c>
      <c r="C8" s="87"/>
      <c r="D8" s="82">
        <v>1</v>
      </c>
    </row>
    <row r="9" spans="1:4">
      <c r="A9" s="81" t="s">
        <v>78</v>
      </c>
      <c r="B9" s="85">
        <v>6</v>
      </c>
      <c r="C9" s="87"/>
      <c r="D9" s="82"/>
    </row>
    <row r="10" spans="1:4">
      <c r="A10" s="81" t="s">
        <v>79</v>
      </c>
      <c r="B10" s="85">
        <v>7</v>
      </c>
      <c r="C10" s="87"/>
      <c r="D10" s="87"/>
    </row>
    <row r="11" spans="1:4">
      <c r="A11" s="81" t="s">
        <v>80</v>
      </c>
      <c r="B11" s="85">
        <v>8</v>
      </c>
      <c r="C11" s="87"/>
      <c r="D11" s="87"/>
    </row>
    <row r="12" spans="1:4">
      <c r="A12" s="81" t="s">
        <v>81</v>
      </c>
      <c r="B12" s="85">
        <v>9</v>
      </c>
      <c r="C12" s="87"/>
      <c r="D12" s="87"/>
    </row>
    <row r="13" spans="1:4">
      <c r="A13" s="81" t="s">
        <v>82</v>
      </c>
      <c r="B13" s="85">
        <v>10</v>
      </c>
      <c r="C13" s="87"/>
      <c r="D13" s="87"/>
    </row>
    <row r="14" spans="1:4">
      <c r="A14" s="81" t="s">
        <v>83</v>
      </c>
      <c r="B14" s="85">
        <v>11</v>
      </c>
      <c r="C14" s="87"/>
      <c r="D14" s="87"/>
    </row>
    <row r="15" spans="1:4">
      <c r="A15" s="81" t="s">
        <v>84</v>
      </c>
      <c r="B15" s="85">
        <v>12</v>
      </c>
      <c r="C15" s="87"/>
      <c r="D15" s="87"/>
    </row>
    <row r="16" spans="1:4">
      <c r="A16" s="81" t="s">
        <v>85</v>
      </c>
      <c r="B16" s="85">
        <v>13</v>
      </c>
      <c r="C16" s="87"/>
      <c r="D16" s="87"/>
    </row>
    <row r="17" spans="1:2">
      <c r="A17" s="81" t="s">
        <v>86</v>
      </c>
      <c r="B17" s="85">
        <v>14</v>
      </c>
    </row>
    <row r="18" spans="1:2">
      <c r="A18" s="81" t="s">
        <v>87</v>
      </c>
      <c r="B18" s="85">
        <v>15</v>
      </c>
    </row>
    <row r="19" spans="1:2">
      <c r="A19" s="81" t="s">
        <v>88</v>
      </c>
      <c r="B19" s="85">
        <v>16</v>
      </c>
    </row>
    <row r="20" spans="1:2">
      <c r="A20" s="81" t="s">
        <v>89</v>
      </c>
      <c r="B20" s="85">
        <v>17</v>
      </c>
    </row>
    <row r="21" spans="1:2">
      <c r="A21" s="81" t="s">
        <v>90</v>
      </c>
      <c r="B21" s="85">
        <v>18</v>
      </c>
    </row>
    <row r="22" spans="1:2">
      <c r="A22" s="81" t="s">
        <v>91</v>
      </c>
      <c r="B22" s="85">
        <v>19</v>
      </c>
    </row>
    <row r="23" spans="1:2">
      <c r="A23" s="81" t="s">
        <v>92</v>
      </c>
      <c r="B23" s="85">
        <v>20</v>
      </c>
    </row>
    <row r="24" spans="1:2">
      <c r="A24" s="81" t="s">
        <v>93</v>
      </c>
      <c r="B24" s="85">
        <v>21</v>
      </c>
    </row>
    <row r="25" spans="1:2">
      <c r="A25" s="81" t="s">
        <v>94</v>
      </c>
      <c r="B25" s="85">
        <v>22</v>
      </c>
    </row>
    <row r="26" spans="1:2">
      <c r="A26" s="81" t="s">
        <v>95</v>
      </c>
      <c r="B26" s="85">
        <v>23</v>
      </c>
    </row>
    <row r="27" spans="1:2" ht="13.15">
      <c r="A27" s="81" t="s">
        <v>96</v>
      </c>
      <c r="B27" s="85">
        <v>24</v>
      </c>
    </row>
    <row r="28" spans="1:2" ht="13.15">
      <c r="A28" s="81" t="s">
        <v>97</v>
      </c>
      <c r="B28" s="85">
        <v>25</v>
      </c>
    </row>
    <row r="29" spans="1:2" ht="13.15">
      <c r="A29" s="81" t="s">
        <v>98</v>
      </c>
      <c r="B29" s="85">
        <v>26</v>
      </c>
    </row>
    <row r="30" spans="1:2" ht="13.15">
      <c r="A30" s="81" t="s">
        <v>99</v>
      </c>
      <c r="B30" s="85">
        <v>27</v>
      </c>
    </row>
    <row r="31" spans="1:2" ht="13.15">
      <c r="A31" s="81" t="s">
        <v>100</v>
      </c>
      <c r="B31" s="85">
        <v>28</v>
      </c>
    </row>
    <row r="32" spans="1:2" ht="13.15">
      <c r="A32" s="81" t="s">
        <v>101</v>
      </c>
      <c r="B32" s="85">
        <v>29</v>
      </c>
    </row>
    <row r="33" spans="1:2" ht="13.15">
      <c r="A33" s="81" t="s">
        <v>102</v>
      </c>
      <c r="B33" s="85">
        <v>30</v>
      </c>
    </row>
    <row r="34" spans="1:2" ht="13.15">
      <c r="A34" s="81" t="s">
        <v>103</v>
      </c>
      <c r="B34" s="85">
        <v>31</v>
      </c>
    </row>
    <row r="35" spans="1:2" ht="13.15">
      <c r="A35" s="81" t="s">
        <v>104</v>
      </c>
      <c r="B35" s="85">
        <v>32</v>
      </c>
    </row>
    <row r="36" spans="1:2" ht="13.15">
      <c r="A36" s="81" t="s">
        <v>105</v>
      </c>
      <c r="B36" s="85">
        <v>33</v>
      </c>
    </row>
    <row r="37" spans="1:2" ht="13.15">
      <c r="A37" s="81" t="s">
        <v>106</v>
      </c>
      <c r="B37" s="85">
        <v>34</v>
      </c>
    </row>
    <row r="38" spans="1:2" ht="13.15">
      <c r="A38" s="81" t="s">
        <v>107</v>
      </c>
      <c r="B38" s="85">
        <v>35</v>
      </c>
    </row>
    <row r="39" spans="1:2" ht="13.15">
      <c r="A39" s="81" t="s">
        <v>108</v>
      </c>
      <c r="B39" s="85">
        <v>36</v>
      </c>
    </row>
    <row r="40" spans="1:2" ht="13.15">
      <c r="A40" s="81" t="s">
        <v>109</v>
      </c>
      <c r="B40" s="85">
        <v>37</v>
      </c>
    </row>
    <row r="41" spans="1:2" ht="13.15">
      <c r="A41" s="81" t="s">
        <v>110</v>
      </c>
      <c r="B41" s="85">
        <v>38</v>
      </c>
    </row>
    <row r="42" spans="1:2" ht="13.15">
      <c r="A42" s="81" t="s">
        <v>111</v>
      </c>
      <c r="B42" s="85">
        <v>39</v>
      </c>
    </row>
    <row r="43" spans="1:2" ht="13.15">
      <c r="A43" s="81" t="s">
        <v>112</v>
      </c>
      <c r="B43" s="85">
        <v>40</v>
      </c>
    </row>
    <row r="44" spans="1:2" ht="13.15">
      <c r="A44" s="81" t="s">
        <v>113</v>
      </c>
      <c r="B44" s="85">
        <v>41</v>
      </c>
    </row>
    <row r="45" spans="1:2" ht="13.15">
      <c r="A45" s="81" t="s">
        <v>114</v>
      </c>
      <c r="B45" s="85">
        <v>42</v>
      </c>
    </row>
    <row r="46" spans="1:2" ht="13.15">
      <c r="A46" s="81" t="s">
        <v>115</v>
      </c>
      <c r="B46" s="85">
        <v>43</v>
      </c>
    </row>
    <row r="47" spans="1:2" ht="13.15">
      <c r="A47" s="81" t="s">
        <v>116</v>
      </c>
      <c r="B47" s="85">
        <v>44</v>
      </c>
    </row>
    <row r="48" spans="1:2" ht="13.15">
      <c r="A48" s="81" t="s">
        <v>117</v>
      </c>
      <c r="B48" s="85">
        <v>45</v>
      </c>
    </row>
    <row r="49" spans="1:2" ht="13.15">
      <c r="A49" s="81" t="s">
        <v>118</v>
      </c>
      <c r="B49" s="85">
        <v>46</v>
      </c>
    </row>
    <row r="50" spans="1:2" ht="13.15">
      <c r="A50" s="81" t="s">
        <v>119</v>
      </c>
      <c r="B50" s="85">
        <v>47</v>
      </c>
    </row>
    <row r="51" spans="1:2" ht="13.15">
      <c r="A51" s="81" t="s">
        <v>120</v>
      </c>
      <c r="B51" s="85">
        <v>48</v>
      </c>
    </row>
    <row r="52" spans="1:2" ht="13.15">
      <c r="A52" s="81" t="s">
        <v>121</v>
      </c>
      <c r="B52" s="85">
        <v>49</v>
      </c>
    </row>
    <row r="53" spans="1:2" ht="13.15">
      <c r="A53" s="81" t="s">
        <v>122</v>
      </c>
      <c r="B53" s="85">
        <v>50</v>
      </c>
    </row>
    <row r="54" spans="1:2" ht="13.15">
      <c r="A54" s="81" t="s">
        <v>123</v>
      </c>
      <c r="B54" s="85">
        <v>51</v>
      </c>
    </row>
    <row r="55" spans="1:2" ht="13.15">
      <c r="A55" s="81" t="s">
        <v>124</v>
      </c>
      <c r="B55" s="85">
        <v>52</v>
      </c>
    </row>
    <row r="56" spans="1:2" ht="13.15">
      <c r="A56" s="81" t="s">
        <v>125</v>
      </c>
      <c r="B56" s="85">
        <v>53</v>
      </c>
    </row>
    <row r="57" spans="1:2" ht="13.15">
      <c r="A57" s="81" t="s">
        <v>126</v>
      </c>
      <c r="B57" s="85">
        <v>54</v>
      </c>
    </row>
    <row r="58" spans="1:2" ht="13.15">
      <c r="A58" s="81" t="s">
        <v>127</v>
      </c>
      <c r="B58" s="85">
        <v>55</v>
      </c>
    </row>
    <row r="59" spans="1:2" ht="13.15">
      <c r="A59" s="81" t="s">
        <v>131</v>
      </c>
      <c r="B59" s="85">
        <v>56</v>
      </c>
    </row>
    <row r="60" spans="1:2" ht="13.15">
      <c r="A60" s="81" t="s">
        <v>128</v>
      </c>
      <c r="B60" s="85">
        <v>57</v>
      </c>
    </row>
    <row r="61" spans="1:2" ht="13.15">
      <c r="A61" s="81" t="s">
        <v>129</v>
      </c>
      <c r="B61" s="85">
        <v>58</v>
      </c>
    </row>
    <row r="62" spans="1:2" ht="13.15">
      <c r="A62" s="81" t="s">
        <v>130</v>
      </c>
      <c r="B62" s="85">
        <v>59</v>
      </c>
    </row>
    <row r="63" spans="1:2" ht="13.15">
      <c r="A63" s="81" t="s">
        <v>132</v>
      </c>
      <c r="B63" s="85">
        <v>60</v>
      </c>
    </row>
    <row r="64" spans="1:2" ht="13.15">
      <c r="A64" s="81" t="s">
        <v>133</v>
      </c>
      <c r="B64" s="85">
        <v>61</v>
      </c>
    </row>
    <row r="65" spans="1:2" ht="13.15">
      <c r="A65" s="81" t="s">
        <v>134</v>
      </c>
      <c r="B65" s="85">
        <v>62</v>
      </c>
    </row>
    <row r="66" spans="1:2" ht="13.15">
      <c r="A66" s="81" t="s">
        <v>135</v>
      </c>
      <c r="B66" s="85">
        <v>63</v>
      </c>
    </row>
    <row r="67" spans="1:2" ht="13.15">
      <c r="A67" s="81" t="s">
        <v>136</v>
      </c>
      <c r="B67" s="85">
        <v>64</v>
      </c>
    </row>
    <row r="68" spans="1:2" ht="13.15">
      <c r="A68" s="81" t="s">
        <v>137</v>
      </c>
      <c r="B68" s="85">
        <v>65</v>
      </c>
    </row>
    <row r="69" spans="1:2" ht="13.15">
      <c r="A69" s="81" t="s">
        <v>138</v>
      </c>
      <c r="B69" s="85">
        <v>66</v>
      </c>
    </row>
    <row r="70" spans="1:2" ht="13.15">
      <c r="A70" s="81" t="s">
        <v>139</v>
      </c>
      <c r="B70" s="85">
        <v>67</v>
      </c>
    </row>
    <row r="71" spans="1:2" ht="13.15">
      <c r="A71" s="81" t="s">
        <v>140</v>
      </c>
      <c r="B71" s="85">
        <v>68</v>
      </c>
    </row>
    <row r="72" spans="1:2" ht="13.15">
      <c r="A72" s="81" t="s">
        <v>141</v>
      </c>
      <c r="B72" s="85">
        <v>69</v>
      </c>
    </row>
    <row r="73" spans="1:2" ht="13.15">
      <c r="A73" s="81" t="s">
        <v>142</v>
      </c>
      <c r="B73" s="85">
        <v>70</v>
      </c>
    </row>
    <row r="74" spans="1:2" ht="13.15">
      <c r="A74" s="81" t="s">
        <v>143</v>
      </c>
      <c r="B74" s="85">
        <v>71</v>
      </c>
    </row>
    <row r="75" spans="1:2" ht="13.15">
      <c r="A75" s="81" t="s">
        <v>144</v>
      </c>
      <c r="B75" s="85">
        <v>72</v>
      </c>
    </row>
    <row r="76" spans="1:2" ht="13.15">
      <c r="A76" s="81" t="s">
        <v>145</v>
      </c>
      <c r="B76" s="85">
        <v>73</v>
      </c>
    </row>
    <row r="77" spans="1:2" ht="13.15">
      <c r="A77" s="81" t="s">
        <v>146</v>
      </c>
      <c r="B77" s="85">
        <v>74</v>
      </c>
    </row>
    <row r="78" spans="1:2" ht="13.15">
      <c r="A78" s="81" t="s">
        <v>147</v>
      </c>
      <c r="B78" s="85">
        <v>75</v>
      </c>
    </row>
    <row r="79" spans="1:2" ht="13.15">
      <c r="A79" s="81" t="s">
        <v>148</v>
      </c>
      <c r="B79" s="85">
        <v>76</v>
      </c>
    </row>
    <row r="80" spans="1:2" ht="13.15">
      <c r="A80" s="81" t="s">
        <v>149</v>
      </c>
      <c r="B80" s="85">
        <v>77</v>
      </c>
    </row>
    <row r="81" spans="1:2" ht="13.15">
      <c r="A81" s="81" t="s">
        <v>150</v>
      </c>
      <c r="B81" s="85">
        <v>78</v>
      </c>
    </row>
    <row r="82" spans="1:2" ht="13.15">
      <c r="A82" s="81" t="s">
        <v>151</v>
      </c>
      <c r="B82" s="85">
        <v>79</v>
      </c>
    </row>
    <row r="83" spans="1:2" ht="13.15">
      <c r="A83" s="81" t="s">
        <v>152</v>
      </c>
      <c r="B83" s="85">
        <v>80</v>
      </c>
    </row>
    <row r="84" spans="1:2" ht="13.15">
      <c r="A84" s="81" t="s">
        <v>153</v>
      </c>
      <c r="B84" s="85">
        <v>81</v>
      </c>
    </row>
    <row r="85" spans="1:2" ht="13.15">
      <c r="A85" s="81" t="s">
        <v>154</v>
      </c>
      <c r="B85" s="85">
        <v>82</v>
      </c>
    </row>
    <row r="86" spans="1:2" ht="13.15">
      <c r="A86" s="81" t="s">
        <v>155</v>
      </c>
      <c r="B86" s="85">
        <v>83</v>
      </c>
    </row>
    <row r="87" spans="1:2" ht="13.15">
      <c r="A87" s="81" t="s">
        <v>156</v>
      </c>
      <c r="B87" s="85">
        <v>84</v>
      </c>
    </row>
    <row r="88" spans="1:2" ht="13.15">
      <c r="A88" s="81" t="s">
        <v>157</v>
      </c>
      <c r="B88" s="85">
        <v>85</v>
      </c>
    </row>
    <row r="89" spans="1:2" ht="13.15">
      <c r="A89" s="81" t="s">
        <v>158</v>
      </c>
      <c r="B89" s="85">
        <v>86</v>
      </c>
    </row>
    <row r="90" spans="1:2" ht="13.15">
      <c r="A90" s="81" t="s">
        <v>159</v>
      </c>
      <c r="B90" s="85">
        <v>87</v>
      </c>
    </row>
    <row r="91" spans="1:2" ht="13.15">
      <c r="A91" s="81" t="s">
        <v>160</v>
      </c>
      <c r="B91" s="85">
        <v>88</v>
      </c>
    </row>
    <row r="92" spans="1:2" ht="13.15">
      <c r="A92" s="81" t="s">
        <v>161</v>
      </c>
      <c r="B92" s="85">
        <v>89</v>
      </c>
    </row>
    <row r="93" spans="1:2" ht="13.15">
      <c r="A93" s="81" t="s">
        <v>162</v>
      </c>
      <c r="B93" s="85">
        <v>90</v>
      </c>
    </row>
    <row r="94" spans="1:2" ht="13.15">
      <c r="A94" s="81" t="s">
        <v>163</v>
      </c>
      <c r="B94" s="85">
        <v>91</v>
      </c>
    </row>
    <row r="95" spans="1:2" ht="13.15">
      <c r="A95" s="81" t="s">
        <v>164</v>
      </c>
      <c r="B95" s="85">
        <v>92</v>
      </c>
    </row>
    <row r="96" spans="1:2" ht="13.15">
      <c r="A96" s="81" t="s">
        <v>165</v>
      </c>
      <c r="B96" s="85">
        <v>93</v>
      </c>
    </row>
    <row r="97" spans="1:4" ht="13.15">
      <c r="A97" s="81" t="s">
        <v>166</v>
      </c>
      <c r="B97" s="85">
        <v>94</v>
      </c>
      <c r="C97" s="87"/>
      <c r="D97" s="87"/>
    </row>
    <row r="98" spans="1:4" ht="13.15">
      <c r="A98" s="81" t="s">
        <v>167</v>
      </c>
      <c r="B98" s="85">
        <v>95</v>
      </c>
      <c r="C98" s="87"/>
      <c r="D98" s="87"/>
    </row>
    <row r="99" spans="1:4" ht="13.15">
      <c r="A99" s="81" t="s">
        <v>168</v>
      </c>
      <c r="B99" s="85">
        <v>96</v>
      </c>
      <c r="C99" s="87"/>
      <c r="D99" s="87"/>
    </row>
    <row r="100" spans="1:4" ht="13.15">
      <c r="A100" s="81" t="s">
        <v>169</v>
      </c>
      <c r="B100" s="85">
        <v>97</v>
      </c>
      <c r="C100" s="87"/>
      <c r="D100" s="87"/>
    </row>
    <row r="101" spans="1:4" ht="13.15">
      <c r="A101" s="81" t="s">
        <v>170</v>
      </c>
      <c r="B101" s="85">
        <v>98</v>
      </c>
      <c r="C101" s="87"/>
      <c r="D101" s="87"/>
    </row>
    <row r="102" spans="1:4" ht="13.15">
      <c r="A102" s="81" t="s">
        <v>171</v>
      </c>
      <c r="B102" s="85">
        <v>99</v>
      </c>
      <c r="C102" s="87"/>
      <c r="D102" s="87"/>
    </row>
    <row r="103" spans="1:4" ht="13.15">
      <c r="A103" s="81" t="s">
        <v>172</v>
      </c>
      <c r="B103" s="85">
        <v>100</v>
      </c>
      <c r="C103" s="87"/>
      <c r="D103" s="87"/>
    </row>
    <row r="111" spans="1:4" ht="13.15">
      <c r="A111" s="87"/>
      <c r="B111" s="87"/>
      <c r="C111" s="87"/>
      <c r="D111" s="85"/>
    </row>
    <row r="112" spans="1:4" ht="13.15">
      <c r="A112" s="87"/>
      <c r="B112" s="87"/>
      <c r="C112" s="87"/>
      <c r="D112" s="85"/>
    </row>
    <row r="113" spans="4:4" ht="13.15">
      <c r="D113" s="85"/>
    </row>
    <row r="114" spans="4:4" ht="13.15">
      <c r="D114" s="85"/>
    </row>
    <row r="115" spans="4:4" ht="13.15">
      <c r="D115" s="85"/>
    </row>
    <row r="116" spans="4:4" ht="13.15">
      <c r="D116" s="85"/>
    </row>
    <row r="117" spans="4:4" ht="13.15">
      <c r="D117" s="85"/>
    </row>
    <row r="118" spans="4:4" ht="13.15">
      <c r="D118" s="85"/>
    </row>
    <row r="119" spans="4:4" ht="13.15">
      <c r="D119" s="85"/>
    </row>
    <row r="120" spans="4:4" ht="13.15">
      <c r="D120" s="85"/>
    </row>
    <row r="121" spans="4:4" ht="13.15">
      <c r="D121" s="85"/>
    </row>
    <row r="122" spans="4:4" ht="13.15">
      <c r="D122" s="85"/>
    </row>
    <row r="123" spans="4:4" ht="13.15">
      <c r="D123" s="85"/>
    </row>
    <row r="124" spans="4:4" ht="13.15">
      <c r="D124" s="85"/>
    </row>
    <row r="125" spans="4:4" ht="13.15">
      <c r="D125" s="85"/>
    </row>
    <row r="126" spans="4:4" ht="13.15">
      <c r="D126" s="85"/>
    </row>
    <row r="127" spans="4:4" ht="13.15">
      <c r="D127" s="85"/>
    </row>
    <row r="128" spans="4:4" ht="13.15">
      <c r="D128" s="85"/>
    </row>
    <row r="129" spans="4:4" ht="13.15">
      <c r="D129" s="85"/>
    </row>
    <row r="130" spans="4:4" ht="13.15">
      <c r="D130" s="85"/>
    </row>
    <row r="131" spans="4:4" ht="13.15">
      <c r="D131" s="85"/>
    </row>
    <row r="132" spans="4:4" ht="13.15">
      <c r="D132" s="85"/>
    </row>
    <row r="133" spans="4:4" ht="13.15">
      <c r="D133" s="85"/>
    </row>
    <row r="134" spans="4:4" ht="13.15">
      <c r="D134" s="85"/>
    </row>
    <row r="135" spans="4:4" ht="13.15">
      <c r="D135" s="8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7"/>
  <sheetViews>
    <sheetView workbookViewId="0"/>
  </sheetViews>
  <sheetFormatPr defaultColWidth="14.42578125" defaultRowHeight="15.75" customHeight="1"/>
  <sheetData>
    <row r="1" spans="1:10">
      <c r="A1" s="83" t="s">
        <v>192</v>
      </c>
      <c r="B1" s="84" t="e">
        <f>#REF! = (B23/B29)+B28+(B27*B24)</f>
        <v>#REF!</v>
      </c>
      <c r="C1" s="84" t="e">
        <f>#REF! &lt;= (B23/B29)+B28+(B27*B24)</f>
        <v>#REF!</v>
      </c>
      <c r="D1" s="83" t="s">
        <v>193</v>
      </c>
      <c r="E1" s="87"/>
      <c r="F1" s="87"/>
      <c r="G1" s="87"/>
      <c r="H1" s="87"/>
      <c r="I1" s="87"/>
      <c r="J1" s="85">
        <v>1</v>
      </c>
    </row>
    <row r="2" spans="1:10">
      <c r="A2" s="84" t="e">
        <f>#REF!=0</f>
        <v>#REF!</v>
      </c>
      <c r="B2" s="87"/>
      <c r="C2" s="87"/>
      <c r="D2" s="87"/>
      <c r="E2" s="87"/>
      <c r="F2" s="87"/>
      <c r="G2" s="87"/>
      <c r="H2" s="87"/>
      <c r="I2" s="87"/>
      <c r="J2" s="87"/>
    </row>
    <row r="3" spans="1:10">
      <c r="A3" s="84" t="e">
        <f>#REF!</f>
        <v>#REF!</v>
      </c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83" t="s">
        <v>194</v>
      </c>
      <c r="B4" s="87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195</v>
      </c>
      <c r="B5" s="87"/>
      <c r="C5" s="87"/>
      <c r="D5" s="87"/>
      <c r="E5" s="87"/>
      <c r="F5" s="87"/>
      <c r="G5" s="87"/>
      <c r="H5" s="87"/>
      <c r="I5" s="87"/>
      <c r="J5" s="87"/>
    </row>
    <row r="6" spans="1:10">
      <c r="A6" s="83" t="s">
        <v>196</v>
      </c>
      <c r="B6" s="87"/>
      <c r="C6" s="87"/>
      <c r="D6" s="87"/>
      <c r="E6" s="87"/>
      <c r="F6" s="87"/>
      <c r="G6" s="87"/>
      <c r="H6" s="87"/>
      <c r="I6" s="87"/>
      <c r="J6" s="87"/>
    </row>
    <row r="7" spans="1:10">
      <c r="A7" s="84" t="e">
        <f>#REF! &lt;= ($B$23/A32)+$B$28+($B$27*$B$24)</f>
        <v>#REF!</v>
      </c>
      <c r="B7" s="87"/>
      <c r="C7" s="87"/>
      <c r="D7" s="87"/>
      <c r="E7" s="87"/>
      <c r="F7" s="87"/>
      <c r="G7" s="87"/>
      <c r="H7" s="87"/>
      <c r="I7" s="87"/>
      <c r="J7" s="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85A0280DAA468427698D7A6C2A90" ma:contentTypeVersion="12" ma:contentTypeDescription="Create a new document." ma:contentTypeScope="" ma:versionID="be7f5383b7c7daf592aaf31644c2603a">
  <xsd:schema xmlns:xsd="http://www.w3.org/2001/XMLSchema" xmlns:xs="http://www.w3.org/2001/XMLSchema" xmlns:p="http://schemas.microsoft.com/office/2006/metadata/properties" xmlns:ns3="c27d782f-9a47-4913-bd86-73a598c7d476" xmlns:ns4="4ffceb2d-27de-42ef-9161-00e3894b0203" targetNamespace="http://schemas.microsoft.com/office/2006/metadata/properties" ma:root="true" ma:fieldsID="b746eb5fb2fd32ed98f172d9c7bdab5a" ns3:_="" ns4:_="">
    <xsd:import namespace="c27d782f-9a47-4913-bd86-73a598c7d476"/>
    <xsd:import namespace="4ffceb2d-27de-42ef-9161-00e3894b02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d782f-9a47-4913-bd86-73a598c7d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ceb2d-27de-42ef-9161-00e3894b0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0E1C29-324A-43C3-AB2B-4A0F4274FD88}"/>
</file>

<file path=customXml/itemProps2.xml><?xml version="1.0" encoding="utf-8"?>
<ds:datastoreItem xmlns:ds="http://schemas.openxmlformats.org/officeDocument/2006/customXml" ds:itemID="{26B98795-01CC-4EB5-943A-AB73F2283805}"/>
</file>

<file path=customXml/itemProps3.xml><?xml version="1.0" encoding="utf-8"?>
<ds:datastoreItem xmlns:ds="http://schemas.openxmlformats.org/officeDocument/2006/customXml" ds:itemID="{39D8C345-78DD-46E1-8373-C11D6ED08B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2020-08-14T18:45:23Z</dcterms:created>
  <dcterms:modified xsi:type="dcterms:W3CDTF">2020-08-19T20:53:06Z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0x010100531485A0280DAA468427698D7A6C2A90</vt:lpwstr>
  </property>
</Properties>
</file>